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4C25CD06-C634-4E3C-A08A-CDE0C8466FBB}"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2" i="9"/>
  <c r="F171" i="9"/>
  <c r="F170" i="9"/>
  <c r="F174" i="9"/>
  <c r="F173"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8" i="8"/>
  <c r="D97" i="8"/>
  <c r="D96" i="8"/>
  <c r="D95" i="8"/>
  <c r="D94" i="8"/>
  <c r="D89" i="8"/>
  <c r="C138" i="8"/>
  <c r="D138" i="8" s="1"/>
  <c r="C112" i="8"/>
  <c r="D112" i="8" s="1"/>
  <c r="C177" i="8" l="1"/>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<sst xmlns="http://schemas.openxmlformats.org/spreadsheetml/2006/main" count="2914" uniqueCount="1876">
  <si>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</si>
  <si>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</si>
  <si>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</si>
  <si>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</si>
  <si>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</si>
  <si>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</si>
  <si>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</si>
  <si>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</si>
  <si>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</si>
  <si>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</si>
  <si>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</si>
  <si>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</si>
  <si>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</si>
  <si>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</si>
  <si>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</si>
  <si>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</si>
  <si>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</si>
  <si>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</si>
  <si>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</si>
  <si>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</si>
  <si>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</si>
  <si>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</si>
  <si>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</si>
  <si>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</si>
  <si>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</si>
  <si>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</si>
  <si>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</si>
  <si>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</si>
  <si>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</si>
  <si>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</si>
  <si>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</si>
  <si>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</si>
  <si>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</si>
  <si>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</si>
  <si>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</si>
  <si>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</si>
  <si>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</si>
  <si>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</si>
  <si>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</si>
  <si>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</si>
  <si>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</si>
  <si>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</si>
  <si>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</si>
  <si>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</si>
  <si>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</si>
  <si>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</si>
  <si>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</si>
  <si>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</si>
  <si>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</si>
  <si>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</si>
  <si>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</si>
  <si>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</si>
  <si>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</si>
  <si>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</si>
  <si>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</si>
  <si>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</si>
  <si>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</si>
  <si>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</si>
  <si>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</si>
  <si>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</si>
  <si>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</si>
  <si>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</si>
  <si>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</si>
  <si>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</si>
  <si>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</si>
  <si>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</si>
  <si>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</si>
  <si>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</si>
  <si>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</si>
  <si>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</si>
  <si>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</si>
  <si>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</si>
  <si>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</si>
  <si>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</si>
  <si>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</si>
  <si>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</si>
  <si>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</si>
  <si>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</si>
  <si>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</si>
  <si>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</si>
  <si>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</si>
  <si>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</si>
  <si>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</si>
  <si>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</si>
  <si>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</si>
  <si>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</si>
  <si>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</si>
  <si>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</si>
  <si>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</si>
  <si>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</si>
  <si>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</si>
  <si>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</si>
  <si>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</si>
  <si>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</si>
  <si>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</si>
  <si>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</si>
  <si>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</si>
  <si>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</si>
  <si>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</si>
  <si>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</si>
  <si>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</si>
  <si>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</si>
  <si>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</si>
  <si>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</si>
  <si>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</si>
  <si>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</si>
  <si>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</si>
  <si>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</si>
  <si>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</si>
  <si>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</si>
  <si>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</si>
  <si>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</si>
  <si>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</si>
  <si>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</si>
  <si>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</si>
  <si>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</si>
  <si>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</si>
  <si>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</si>
  <si>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</si>
  <si>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</si>
  <si>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</si>
  <si>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</si>
  <si>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</si>
  <si>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</si>
  <si>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</si>
  <si>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</si>
  <si>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</si>
  <si>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</si>
  <si>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</si>
  <si>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</si>
  <si>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</si>
  <si>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</si>
  <si>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</si>
  <si>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</si>
  <si>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</si>
  <si>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</si>
  <si>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</si>
  <si>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</si>
  <si>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</si>
  <si>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</si>
  <si>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</si>
  <si>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</si>
  <si>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</si>
  <si>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</si>
  <si>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</si>
  <si>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</si>
  <si>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</si>
  <si>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</si>
  <si>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</si>
  <si>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</si>
  <si>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</si>
  <si>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</si>
  <si>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</si>
  <si>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</si>
  <si>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</si>
  <si>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</si>
  <si>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</si>
  <si>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</si>
  <si>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</si>
  <si>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</si>
  <si>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</si>
  <si>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</si>
  <si>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</si>
  <si>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</si>
  <si>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</si>
  <si>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</si>
  <si>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</si>
  <si>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</si>
  <si>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</si>
  <si>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</si>
  <si>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</si>
  <si>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</si>
  <si>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</si>
  <si>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</si>
  <si>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</si>
  <si>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</si>
  <si>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</si>
  <si>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</si>
  <si>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</si>
  <si>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</si>
  <si>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</si>
  <si>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</si>
  <si>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</si>
  <si>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</si>
  <si>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</si>
  <si>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</si>
  <si>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</si>
  <si>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</si>
  <si>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</si>
  <si>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</si>
  <si>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</si>
  <si>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</si>
  <si>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</si>
  <si>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</si>
  <si>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</si>
  <si>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</si>
  <si>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</si>
  <si>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</si>
  <si>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</si>
  <si>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</si>
  <si>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</si>
  <si>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</si>
  <si>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</si>
  <si>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</si>
  <si>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</si>
  <si>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</si>
  <si>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</si>
  <si>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</si>
  <si>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</si>
  <si>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</si>
  <si>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</si>
  <si>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</si>
  <si>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</si>
  <si>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</si>
  <si>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</si>
  <si>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</si>
  <si>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</si>
  <si>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</si>
  <si>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</si>
  <si>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</si>
  <si>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</si>
  <si>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</si>
  <si>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</si>
  <si>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</si>
  <si>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</si>
  <si>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</si>
  <si>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</si>
  <si>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</si>
  <si>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</si>
  <si>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</si>
  <si>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</si>
  <si>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</si>
  <si>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</si>
  <si>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</si>
  <si>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</si>
  <si>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</si>
  <si>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</si>
  <si>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</si>
  <si>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</si>
  <si>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</si>
  <si>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</si>
  <si>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</si>
  <si>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</si>
  <si>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</si>
  <si>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</si>
  <si>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</si>
  <si>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</si>
  <si>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</si>
  <si>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</si>
  <si>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</si>
  <si>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</si>
  <si>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</si>
  <si>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</si>
  <si>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</si>
  <si>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</si>
  <si>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</si>
  <si>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</si>
  <si>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</si>
  <si>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</si>
  <si>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</si>
  <si>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</si>
  <si>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</si>
  <si>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</si>
  <si>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</si>
  <si>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</si>
  <si>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</si>
  <si>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</si>
  <si>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</si>
  <si>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</si>
  <si>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</si>
  <si>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</si>
  <si>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</si>
  <si>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</si>
  <si>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</si>
  <si>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</si>
  <si>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</si>
  <si>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</si>
  <si>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</si>
  <si>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</si>
  <si>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</si>
  <si>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</si>
  <si>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</si>
  <si>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</si>
  <si>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</si>
  <si>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</si>
  <si>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</si>
  <si>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</si>
  <si>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</si>
  <si>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</si>
  <si>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</si>
  <si>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</si>
  <si>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</si>
  <si>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</si>
  <si>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</si>
  <si>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</si>
  <si>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</si>
  <si>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</si>
  <si>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</si>
  <si>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</si>
  <si>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</si>
  <si>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</si>
  <si>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</si>
  <si>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</si>
  <si>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</si>
  <si>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</si>
  <si>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</si>
  <si>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</si>
  <si>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</si>
  <si>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</si>
  <si>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</si>
  <si>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</si>
  <si>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</si>
  <si>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</si>
  <si>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</si>
  <si>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</si>
  <si>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</si>
  <si>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</si>
  <si>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</si>
  <si>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</si>
  <si>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</si>
  <si>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</si>
  <si>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</si>
  <si>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</si>
  <si>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</si>
  <si>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</si>
  <si>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</si>
  <si>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</si>
  <si>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</si>
  <si>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</si>
  <si>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</si>
  <si>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</si>
  <si>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</si>
  <si>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</si>
  <si>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</si>
  <si>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</si>
  <si>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</si>
  <si>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</si>
  <si>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</si>
  <si>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</si>
  <si>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</si>
  <si>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</si>
  <si>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</si>
  <si>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</si>
  <si>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</si>
  <si>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</si>
  <si>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</si>
  <si>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</si>
  <si>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</si>
  <si>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</si>
  <si>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</si>
  <si>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</si>
  <si>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</si>
  <si>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</si>
  <si>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</si>
  <si>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</si>
  <si>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</si>
  <si>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</si>
  <si>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</si>
  <si>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</si>
  <si>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</si>
  <si>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</si>
  <si>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</si>
  <si>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</si>
  <si>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</si>
  <si>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</si>
  <si>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</si>
  <si>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</si>
  <si>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</si>
  <si>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</si>
  <si>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</si>
  <si>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</si>
  <si>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</si>
  <si>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</si>
  <si>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</si>
  <si>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</si>
  <si>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</si>
  <si>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</si>
  <si>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</si>
  <si>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</si>
  <si>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</si>
  <si>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</si>
  <si>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</si>
  <si>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</si>
  <si>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</si>
  <si>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</si>
  <si>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</si>
  <si>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</si>
  <si>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</si>
  <si>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</si>
  <si>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</si>
  <si>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</si>
  <si>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</si>
  <si>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</si>
  <si>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</si>
  <si>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</si>
  <si>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</si>
  <si>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</si>
  <si>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</si>
  <si>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</si>
  <si>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</si>
  <si>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</si>
  <si>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</si>
  <si>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</si>
  <si>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</si>
  <si>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</si>
  <si>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</si>
  <si>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</si>
  <si>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</si>
  <si>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</si>
  <si>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</si>
  <si>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</si>
  <si>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</si>
  <si>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</si>
  <si>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</si>
  <si>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</si>
  <si>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</si>
  <si>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</si>
  <si>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</si>
  <si>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</si>
  <si>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</si>
  <si>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</si>
  <si>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</si>
  <si>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</si>
  <si>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</si>
  <si>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</si>
  <si>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</si>
  <si>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</si>
  <si>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</si>
  <si>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</si>
  <si>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</si>
  <si>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</si>
  <si>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</si>
  <si>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</si>
  <si>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</si>
  <si>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</si>
  <si>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</si>
  <si>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</si>
  <si>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</si>
  <si>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</si>
  <si>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</si>
  <si>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</si>
  <si>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</si>
  <si>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</si>
  <si>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</si>
  <si>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</si>
  <si>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</si>
  <si>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</si>
  <si>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</si>
  <si>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</si>
  <si>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</si>
  <si>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</si>
  <si>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</si>
  <si>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</si>
  <si>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</si>
  <si>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</si>
  <si>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</si>
  <si>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</si>
  <si>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</si>
  <si>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</si>
  <si>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</si>
  <si>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</si>
  <si>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</si>
  <si>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</si>
  <si>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</si>
  <si>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</si>
  <si>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</si>
  <si>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</si>
  <si>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</si>
  <si>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</si>
  <si>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</si>
  <si>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</si>
  <si>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</si>
  <si>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</si>
  <si>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</si>
  <si>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</si>
  <si>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</si>
  <si>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</si>
  <si>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</si>
  <si>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</si>
  <si>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</si>
  <si>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</si>
  <si>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</si>
  <si>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</si>
  <si>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</si>
  <si>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</si>
  <si>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</si>
  <si>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</si>
  <si>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</si>
  <si>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</si>
  <si>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</si>
  <si>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</si>
  <si>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</si>
  <si>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</si>
  <si>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</si>
  <si>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</si>
  <si>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</si>
  <si>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</si>
  <si>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</si>
  <si>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</si>
  <si>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</si>
  <si>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</si>
  <si>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</si>
  <si>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</si>
  <si>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</si>
  <si>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</si>
  <si>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</si>
  <si>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</si>
  <si>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</si>
  <si>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</si>
  <si>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</si>
  <si>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</si>
  <si>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</si>
  <si>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</si>
  <si>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</si>
  <si>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</si>
  <si>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</si>
  <si>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</si>
  <si>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</si>
  <si>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</si>
  <si>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</si>
  <si>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</si>
  <si>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</si>
  <si>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</si>
  <si>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</si>
  <si>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</si>
  <si>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</si>
  <si>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</si>
  <si>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</si>
  <si>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</si>
  <si>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</si>
  <si>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</si>
  <si>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</si>
  <si>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</si>
  <si>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</si>
  <si>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</si>
  <si>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</si>
  <si>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</si>
  <si>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</si>
  <si>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</si>
  <si>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</si>
  <si>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</si>
  <si>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</si>
  <si>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</si>
  <si>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</si>
  <si>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</si>
  <si>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</si>
  <si>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</si>
  <si>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</si>
  <si>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</si>
  <si>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</si>
  <si>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</si>
  <si>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</si>
  <si>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</si>
  <si>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</si>
  <si>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</si>
  <si>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</si>
  <si>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</si>
  <si>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</si>
  <si>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</si>
  <si>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</si>
  <si>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</si>
  <si>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</si>
  <si>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</si>
  <si>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</si>
  <si>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</si>
  <si>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</si>
  <si>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</si>
  <si>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</si>
  <si>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</si>
  <si>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</si>
  <si>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</si>
  <si>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</si>
  <si>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</si>
  <si>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</si>
  <si>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</si>
  <si>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</si>
  <si>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</si>
  <si>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</si>
  <si>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</si>
  <si>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</si>
  <si>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</si>
  <si>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</si>
  <si>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</si>
  <si>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</si>
  <si>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</si>
  <si>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</si>
  <si>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</si>
  <si>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</si>
  <si>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</si>
  <si>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</si>
  <si>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</si>
  <si>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</si>
  <si>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</si>
  <si>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</si>
  <si>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</si>
  <si>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</si>
  <si>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</si>
  <si>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</si>
  <si>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</si>
  <si>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</si>
  <si>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</si>
  <si>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</si>
  <si>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</si>
  <si>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</si>
  <si>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</si>
  <si>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</si>
  <si>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</si>
  <si>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</si>
  <si>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</si>
  <si>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</si>
  <si>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</si>
  <si>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</si>
  <si>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</si>
  <si>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</si>
  <si>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</si>
  <si>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</si>
  <si>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</si>
  <si>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</si>
  <si>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</si>
  <si>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</si>
  <si>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</si>
  <si>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</si>
  <si>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</si>
  <si>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</si>
  <si>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</si>
  <si>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</si>
  <si>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</si>
  <si>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</si>
  <si>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</si>
  <si>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</si>
  <si>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</si>
  <si>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</si>
  <si>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</si>
  <si>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</si>
  <si>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</si>
  <si>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</si>
  <si>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</si>
  <si>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</si>
  <si>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</si>
  <si>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</si>
  <si>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</si>
  <si>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</si>
  <si>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</si>
  <si>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</si>
  <si>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</si>
  <si>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</si>
  <si>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</si>
  <si>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</si>
  <si>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</si>
  <si>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</si>
  <si>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</si>
  <si>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</si>
  <si>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</si>
  <si>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</si>
  <si>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</si>
  <si>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</si>
  <si>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</si>
  <si>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</si>
  <si>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</si>
  <si>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</si>
  <si>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</si>
  <si>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</si>
  <si>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</si>
  <si>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</si>
  <si>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</si>
  <si>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</si>
  <si>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</si>
  <si>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</si>
  <si>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</si>
  <si>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</si>
  <si>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</si>
  <si>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</si>
  <si>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</si>
  <si>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</si>
  <si>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</si>
  <si>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</si>
  <si>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</si>
  <si>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</si>
  <si>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</si>
  <si>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</si>
  <si>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</si>
  <si>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</si>
  <si>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</si>
  <si>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</si>
  <si>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</si>
  <si>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</si>
  <si>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</si>
  <si>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</si>
  <si>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</si>
  <si>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</si>
  <si>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</si>
  <si>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</si>
  <si>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</si>
  <si>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</si>
  <si>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</si>
  <si>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</si>
  <si>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</si>
  <si>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</si>
  <si>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</si>
  <si>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</si>
  <si>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</si>
  <si>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</si>
  <si>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</si>
  <si>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</si>
  <si>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</si>
  <si>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</si>
  <si>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</si>
  <si>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</si>
  <si>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</si>
  <si>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</si>
  <si>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</si>
  <si>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</si>
  <si>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</si>
  <si>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</si>
  <si>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</si>
  <si>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</si>
  <si>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</si>
  <si>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</si>
  <si>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</si>
  <si>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</si>
  <si>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</si>
  <si>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</si>
  <si>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</si>
  <si>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</si>
  <si>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</si>
  <si>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</si>
  <si>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</si>
  <si>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</si>
  <si>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</si>
  <si>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</si>
  <si>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</si>
  <si>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</si>
  <si>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</si>
  <si>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</si>
  <si>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</si>
  <si>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</si>
  <si>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</si>
  <si>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</si>
  <si>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</si>
  <si>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</si>
  <si>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</si>
  <si>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</si>
  <si>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</si>
  <si>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</si>
  <si>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</si>
  <si>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</si>
  <si>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</si>
  <si>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</si>
  <si>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</si>
  <si>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</si>
  <si>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</si>
  <si>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</si>
  <si>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</si>
  <si>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</si>
  <si>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</si>
  <si>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</si>
  <si>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</si>
  <si>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</si>
  <si>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</si>
  <si>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</si>
  <si>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</si>
  <si>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</si>
  <si>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</si>
  <si>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</si>
  <si>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</si>
  <si>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</si>
  <si>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</si>
  <si>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</si>
  <si>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</si>
  <si>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</si>
  <si>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</si>
  <si>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</si>
  <si>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</si>
  <si>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</si>
  <si>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</si>
  <si>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</si>
  <si>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</si>
  <si>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</si>
  <si>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</si>
  <si>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</si>
  <si>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</si>
  <si>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</si>
  <si>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</si>
  <si>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</si>
  <si>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</si>
  <si>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</si>
  <si>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</si>
  <si>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</si>
  <si>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</si>
  <si>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</si>
  <si>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</si>
  <si>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</si>
  <si>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</si>
  <si>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</si>
  <si>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</si>
  <si>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</si>
  <si>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</si>
  <si>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</si>
  <si>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</si>
  <si>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</si>
  <si>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</si>
  <si>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</si>
  <si>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</si>
  <si>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</si>
  <si>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</si>
  <si>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</si>
  <si>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</si>
  <si>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</si>
  <si>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</si>
  <si>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</si>
  <si>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</si>
  <si>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</si>
  <si>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</si>
  <si>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</si>
  <si>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</si>
  <si>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</si>
  <si>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</si>
  <si>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</si>
  <si>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</si>
  <si>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</si>
  <si>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</si>
  <si>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</si>
  <si>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</si>
  <si>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</si>
  <si>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</si>
  <si>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</si>
  <si>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</si>
  <si>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</si>
  <si>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</si>
  <si>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</si>
  <si>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</si>
  <si>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</si>
  <si>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</si>
  <si>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</si>
  <si>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</si>
  <si>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</si>
  <si>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</si>
  <si>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</si>
  <si>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</si>
  <si>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</si>
  <si>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</si>
  <si>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</si>
  <si>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</si>
  <si>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</si>
  <si>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</si>
  <si>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</si>
  <si>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</si>
  <si>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</si>
  <si>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</si>
  <si>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</si>
  <si>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</si>
  <si>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</si>
  <si>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</si>
  <si>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</si>
  <si>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</si>
  <si>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</si>
  <si>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</si>
  <si>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</si>
  <si>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</si>
  <si>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</si>
  <si>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</si>
  <si>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</si>
  <si>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</si>
  <si>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</si>
  <si>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</si>
  <si>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</si>
  <si>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</si>
  <si>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</si>
  <si>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</si>
  <si>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</si>
  <si>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</si>
  <si>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</si>
  <si>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</si>
  <si>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</si>
  <si>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</si>
  <si>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</si>
  <si>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</si>
  <si>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</si>
  <si>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</si>
  <si>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</si>
  <si>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</si>
  <si>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</si>
  <si>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</si>
  <si>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</si>
  <si>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</si>
  <si>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</si>
  <si>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</si>
  <si>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</si>
  <si>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</si>
  <si>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</si>
  <si>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</si>
  <si>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</si>
  <si>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</si>
  <si>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</si>
  <si>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</si>
  <si>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</si>
  <si>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</si>
  <si>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</si>
  <si>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</si>
  <si>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</si>
  <si>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</si>
  <si>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</si>
  <si>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</si>
  <si>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</si>
  <si>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</si>
  <si>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</si>
  <si>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</si>
  <si>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</si>
  <si>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</si>
  <si>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</si>
  <si>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</si>
  <si>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</si>
  <si>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</si>
  <si>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</si>
  <si>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</si>
  <si>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</si>
  <si>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</si>
  <si>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</si>
  <si>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</si>
  <si>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</si>
  <si>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</si>
  <si>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</si>
  <si>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</si>
  <si>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</si>
  <si>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</si>
  <si>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</si>
  <si>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</si>
  <si>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</si>
  <si>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</si>
  <si>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</si>
  <si>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</si>
  <si>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</si>
  <si>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</si>
  <si>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</si>
  <si>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</si>
  <si>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</si>
  <si>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</si>
  <si>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</si>
  <si>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</si>
  <si>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</si>
  <si>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</si>
  <si>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</si>
  <si>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</si>
  <si>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</si>
  <si>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</si>
  <si>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</si>
  <si>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</si>
  <si>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</si>
  <si>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</si>
  <si>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</si>
  <si>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</si>
  <si>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</si>
  <si>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</si>
  <si>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</si>
  <si>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</si>
  <si>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</si>
  <si>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</si>
  <si>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</si>
  <si>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</si>
  <si>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</si>
  <si>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</si>
  <si>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</si>
  <si>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</si>
  <si>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</si>
  <si>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</si>
  <si>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</si>
  <si>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</si>
  <si>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</si>
  <si>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</si>
  <si>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</si>
  <si>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</si>
  <si>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</si>
  <si>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</si>
  <si>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</si>
  <si>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</si>
  <si>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</si>
  <si>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</si>
  <si>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</si>
  <si>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</si>
  <si>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</si>
  <si>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</si>
  <si>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</si>
  <si>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</si>
  <si>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</si>
  <si>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</si>
  <si>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</si>
  <si>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</si>
  <si>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</si>
  <si>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</si>
  <si>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</si>
  <si>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</si>
  <si>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</si>
  <si>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</si>
  <si>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</si>
  <si>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</si>
  <si>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</si>
  <si>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</si>
  <si>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</si>
  <si>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</si>
  <si>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</si>
  <si>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</si>
  <si>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</si>
  <si>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</si>
  <si>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</si>
  <si>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</si>
  <si>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</si>
  <si>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</si>
  <si>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</si>
  <si>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</si>
  <si>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</si>
  <si>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</si>
  <si>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</si>
  <si>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</si>
  <si>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</si>
  <si>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</si>
  <si>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</si>
  <si>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</si>
  <si>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</si>
  <si>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</si>
  <si>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</si>
  <si>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</si>
  <si>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</si>
  <si>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</si>
  <si>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</si>
  <si>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</si>
  <si>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</si>
  <si>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</si>
  <si>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</si>
  <si>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</si>
  <si>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</si>
  <si>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</si>
  <si>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</si>
  <si>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</si>
  <si>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</si>
  <si>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</si>
  <si>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</si>
  <si>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</si>
  <si>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</si>
  <si>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</si>
  <si>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</si>
  <si>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</si>
  <si>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</si>
  <si>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</si>
  <si>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</si>
  <si>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</si>
  <si>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</si>
  <si>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</si>
  <si>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</si>
  <si>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</si>
  <si>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</si>
  <si>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</si>
  <si>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</si>
  <si>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</si>
  <si>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</si>
  <si>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</si>
  <si>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</si>
  <si>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</si>
  <si>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</si>
  <si>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</si>
  <si>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</si>
  <si>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</si>
  <si>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</si>
  <si>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</si>
  <si>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</si>
  <si>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</si>
  <si>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</si>
  <si>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</si>
  <si>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</si>
  <si>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</si>
  <si>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</si>
  <si>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</si>
  <si>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</si>
  <si>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</si>
  <si>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</si>
  <si>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</si>
  <si>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</si>
  <si>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</si>
  <si>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</si>
  <si>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</si>
  <si>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</si>
  <si>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</si>
  <si>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</si>
  <si>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</si>
  <si>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</si>
  <si>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</si>
  <si>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</si>
  <si>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</si>
  <si>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</si>
  <si>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</si>
  <si>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</si>
  <si>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</si>
  <si>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</si>
  <si>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</si>
  <si>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</si>
  <si>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</si>
  <si>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</si>
  <si>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</si>
  <si>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</si>
  <si>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</si>
  <si>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</si>
  <si>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</si>
  <si>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</si>
  <si>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</si>
  <si>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</si>
  <si>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</si>
  <si>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</si>
  <si>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</si>
  <si>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</si>
  <si>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</si>
  <si>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</si>
  <si>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</si>
  <si>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</si>
  <si>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</si>
  <si>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</si>
  <si>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</si>
  <si>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</si>
  <si>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</si>
  <si>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</si>
  <si>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</si>
  <si>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</si>
  <si>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</si>
  <si>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</si>
  <si>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</si>
  <si>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</si>
  <si>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</si>
  <si>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</si>
  <si>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</si>
  <si>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</si>
  <si>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</si>
  <si>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</si>
  <si>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</si>
  <si>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</si>
  <si>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</si>
  <si>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</si>
  <si>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</si>
  <si>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</si>
  <si>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</si>
  <si>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</si>
  <si>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</si>
  <si>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</si>
  <si>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</si>
  <si>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</si>
  <si>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</si>
  <si>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</si>
  <si>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</si>
  <si>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</si>
  <si>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</si>
  <si>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</si>
  <si>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</si>
  <si>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</si>
  <si>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</si>
  <si>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</si>
  <si>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</si>
  <si>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</si>
  <si>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</si>
  <si>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</si>
  <si>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</si>
  <si>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</si>
  <si>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</si>
  <si>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</si>
  <si>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</si>
  <si>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</si>
  <si>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</si>
  <si>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</si>
  <si>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</si>
  <si>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</si>
  <si>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</si>
  <si>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</si>
  <si>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</si>
  <si>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</si>
  <si>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</si>
  <si>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</si>
  <si>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</si>
  <si>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</si>
  <si>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</si>
  <si>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</si>
  <si>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</si>
  <si>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</si>
  <si>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</si>
  <si>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</si>
  <si>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</si>
  <si>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</si>
  <si>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</si>
  <si>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</si>
  <si>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</si>
  <si>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</si>
  <si>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</si>
  <si>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</si>
  <si>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</si>
  <si>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</si>
  <si>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</si>
  <si>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</si>
  <si>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</si>
  <si>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</si>
  <si>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</si>
  <si>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</si>
  <si>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</si>
  <si>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</si>
  <si>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</si>
  <si>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</si>
  <si>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</si>
  <si>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</si>
  <si>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</si>
  <si>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</si>
  <si>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</si>
  <si>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</si>
  <si>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</si>
  <si>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</si>
  <si>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</si>
  <si>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</si>
  <si>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</si>
  <si>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</si>
  <si>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</si>
  <si>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</si>
  <si>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</si>
  <si>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</si>
  <si>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</si>
  <si>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</si>
  <si>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</si>
  <si>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</si>
  <si>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</si>
  <si>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</si>
  <si>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</si>
  <si>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</si>
  <si>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</si>
  <si>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</si>
  <si>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</si>
  <si>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</si>
  <si>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</si>
  <si>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</si>
  <si>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</si>
  <si>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</si>
  <si>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</si>
  <si>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</si>
  <si>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</si>
  <si>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</si>
  <si>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</si>
  <si>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</si>
  <si>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</si>
  <si>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</si>
  <si>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</si>
  <si>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</si>
  <si>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</si>
  <si>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</si>
  <si>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</si>
  <si>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</si>
  <si>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</si>
  <si>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</si>
  <si>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</si>
  <si>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</si>
  <si>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</si>
  <si>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</si>
  <si>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</si>
  <si>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</si>
  <si>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</si>
  <si>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</si>
  <si>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</si>
  <si>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</si>
  <si>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</si>
  <si>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</si>
  <si>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</si>
  <si>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</si>
  <si>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</si>
  <si>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</si>
  <si>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</si>
  <si>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</si>
  <si>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</si>
  <si>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</si>
  <si>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</si>
  <si>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</si>
  <si>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</si>
  <si>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</si>
  <si>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</si>
  <si>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</si>
  <si>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</si>
  <si>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</si>
  <si>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</si>
  <si>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</si>
  <si>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</si>
  <si>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</si>
  <si>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</si>
  <si>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</si>
  <si>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</si>
  <si>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</si>
  <si>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</si>
  <si>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</si>
  <si>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</si>
  <si>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</si>
  <si>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</si>
  <si>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</si>
  <si>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</si>
  <si>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</si>
  <si>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</si>
  <si>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</si>
  <si>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</si>
  <si>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</si>
  <si>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</si>
  <si>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</si>
  <si>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</si>
  <si>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</si>
  <si>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</si>
  <si>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</si>
  <si>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</si>
  <si>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</si>
  <si>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</si>
  <si>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</si>
  <si>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</si>
  <si>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</si>
  <si>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</si>
  <si>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</si>
  <si>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</si>
  <si>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</si>
  <si>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</si>
  <si>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</si>
  <si>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</si>
  <si>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</si>
  <si>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</si>
  <si>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</si>
  <si>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</si>
  <si>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</si>
  <si>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</si>
  <si>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</si>
  <si>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</si>
  <si>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</si>
  <si>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</si>
  <si>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</si>
  <si>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</si>
  <si>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</si>
  <si>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</si>
  <si>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</si>
  <si>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</si>
  <si>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</si>
  <si>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</si>
  <si>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</si>
  <si>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</si>
  <si>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</si>
  <si>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</si>
  <si>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</si>
  <si>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</si>
  <si>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</si>
  <si>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</si>
  <si>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</si>
  <si>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</si>
  <si>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</si>
  <si>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</si>
  <si>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</si>
  <si>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</si>
  <si>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</si>
  <si>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</si>
  <si>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</si>
  <si>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</si>
  <si>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</si>
  <si>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</si>
  <si>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</si>
  <si>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</si>
  <si>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</si>
  <si>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</si>
  <si>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</si>
  <si>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</si>
  <si>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</si>
  <si>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</si>
  <si>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</si>
  <si>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</si>
  <si>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</si>
  <si>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</si>
  <si>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</si>
  <si>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</si>
  <si>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</si>
  <si>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</si>
  <si>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</si>
  <si>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</si>
  <si>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</si>
  <si>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</si>
  <si>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</si>
  <si>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</si>
  <si>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</si>
  <si>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</si>
  <si>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</si>
  <si>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</si>
  <si>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</si>
  <si>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</si>
  <si>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</si>
  <si>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</si>
  <si>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</si>
  <si>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</si>
  <si>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</si>
  <si>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</si>
  <si>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</si>
  <si>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</si>
  <si>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</si>
  <si>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</si>
  <si>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</si>
  <si>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</si>
  <si>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</si>
  <si>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</si>
  <si>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</si>
  <si>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</si>
  <si>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</si>
  <si>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</si>
  <si>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</si>
  <si>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</si>
  <si>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</si>
  <si>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</si>
  <si>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</si>
  <si>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</si>
  <si>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</si>
  <si>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</si>
  <si>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</si>
  <si>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</si>
  <si>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</si>
  <si>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</si>
  <si>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</si>
  <si>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</si>
  <si>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</si>
  <si>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</si>
  <si>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</si>
  <si>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</si>
  <si>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</si>
  <si>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</si>
  <si>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</si>
  <si>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</si>
  <si>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</si>
  <si>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</si>
  <si>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</si>
  <si>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</si>
  <si>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</si>
  <si>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</si>
  <si>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</si>
  <si>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</si>
  <si>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</si>
  <si>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</si>
  <si>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</si>
  <si>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</si>
  <si>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</si>
  <si>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</si>
  <si>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</si>
  <si>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</si>
  <si>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</si>
  <si>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</si>
  <si>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</si>
  <si>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</si>
  <si>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</si>
  <si>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</si>
  <si>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</si>
  <si>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</si>
  <si>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</si>
  <si>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</si>
  <si>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</si>
  <si>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</si>
  <si>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</si>
  <si>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</si>
  <si>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</si>
  <si>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</si>
  <si>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</si>
  <si>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</si>
  <si>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</si>
  <si>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</si>
  <si>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</si>
  <si>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</si>
  <si>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</si>
  <si>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</si>
  <si>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</si>
  <si>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</si>
  <si>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</si>
  <si>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</si>
  <si>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</si>
  <si>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</si>
  <si>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</si>
  <si>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</si>
  <si>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</si>
  <si>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</si>
  <si>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</si>
  <si>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</si>
  <si>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</si>
  <si>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</si>
  <si>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</si>
  <si>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</si>
  <si>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</si>
  <si>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</si>
  <si>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</si>
  <si>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</si>
  <si>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</si>
  <si>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</si>
  <si>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</si>
  <si>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</si>
  <si>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</si>
  <si>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</si>
  <si>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</si>
  <si>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</si>
  <si>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</si>
  <si>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</si>
  <si>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</si>
  <si>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</si>
  <si>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</si>
  <si>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</si>
  <si>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</si>
  <si>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</si>
  <si>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</si>
  <si>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</si>
  <si>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</si>
  <si>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</si>
  <si>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</si>
  <si>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</si>
  <si>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</si>
  <si>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</si>
  <si>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</si>
  <si>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</si>
  <si>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</si>
  <si>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</si>
  <si>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</si>
  <si>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</si>
  <si>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</si>
  <si>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</si>
  <si>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</si>
  <si>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</si>
  <si>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</si>
  <si>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</si>
  <si>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</si>
  <si>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</si>
  <si>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</si>
  <si>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</si>
  <si>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</si>
  <si>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</si>
  <si>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</si>
  <si>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</si>
  <si>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</si>
  <si>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</si>
  <si>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</si>
  <si>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</si>
  <si>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</si>
  <si>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</si>
  <si>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</si>
  <si>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</si>
  <si>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</si>
  <si>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</si>
  <si>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</si>
  <si>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</si>
  <si>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</si>
  <si>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</si>
  <si>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</si>
  <si>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</si>
  <si>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</si>
  <si>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</si>
  <si>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</si>
  <si>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</si>
  <si>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</si>
  <si>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</si>
  <si>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</si>
  <si>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</si>
  <si>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</si>
  <si>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</si>
  <si>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</si>
  <si>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</si>
  <si>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</si>
  <si>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</si>
  <si>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</si>
  <si>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</si>
  <si>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</si>
  <si>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</si>
  <si>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</si>
  <si>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</si>
  <si>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</si>
  <si>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</si>
  <si>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</si>
  <si>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</si>
  <si>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</si>
  <si>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</si>
  <si>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</si>
  <si>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</si>
  <si>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</si>
  <si>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</si>
  <si>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</si>
  <si>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</si>
  <si>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</si>
  <si>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</si>
  <si>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</si>
  <si>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</si>
  <si>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</si>
  <si>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</si>
  <si>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</si>
  <si>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</si>
  <si>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</si>
  <si>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</si>
  <si>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</si>
  <si>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</si>
  <si>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</si>
  <si>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</si>
  <si>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</si>
  <si>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</si>
  <si>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</si>
  <si>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</si>
  <si>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</si>
  <si>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</si>
  <si>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</si>
  <si>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</si>
  <si>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</si>
  <si>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</si>
  <si>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</si>
  <si>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</si>
  <si>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</si>
  <si>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</si>
  <si>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</si>
  <si>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</si>
  <si>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</si>
  <si>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</si>
  <si>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</si>
  <si>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</si>
  <si>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</si>
  <si>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</si>
  <si>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</si>
  <si>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</si>
  <si>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</si>
  <si>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</si>
  <si>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</si>
  <si>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</si>
  <si>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</si>
  <si>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</si>
  <si>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</si>
  <si>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</si>
  <si>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</si>
  <si>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</si>
  <si>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</si>
  <si>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</si>
  <si>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</si>
  <si>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</si>
  <si>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</si>
  <si>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</si>
  <si>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</si>
  <si>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</si>
  <si>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</si>
  <si>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</si>
  <si>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</si>
  <si>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</si>
  <si>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</si>
  <si>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</si>
  <si>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</si>
  <si>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</si>
  <si>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</si>
  <si>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</si>
  <si>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</si>
  <si>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</si>
  <si>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</si>
  <si>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</si>
  <si>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</si>
  <si>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</si>
  <si>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</si>
  <si>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</si>
  <si>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</si>
  <si>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</si>
  <si>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</si>
  <si>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</si>
  <si>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</si>
  <si>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</si>
  <si>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</si>
  <si>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</si>
  <si>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</si>
  <si>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</si>
  <si>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</si>
  <si>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</si>
  <si>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</si>
  <si>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</si>
  <si>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</si>
  <si>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</si>
  <si>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</si>
  <si>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</si>
  <si>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</si>
  <si>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</si>
  <si>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</si>
  <si>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</si>
  <si>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</si>
  <si>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</si>
  <si>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</si>
  <si>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</si>
  <si>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</si>
  <si>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</si>
  <si>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</si>
  <si>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</si>
  <si>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31/07/25</t>
  </si>
  <si>
    <t>Cut-off Date: 30/06/25</t>
  </si>
  <si>
    <t>30/06/25</t>
  </si>
  <si>
    <t>51.6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</si>
  <si>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</si>
  <si>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</si>
  <si>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</si>
  <si>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</si>
  <si>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</si>
  <si>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</si>
  <si>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</si>
  <si>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</si>
  <si>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</si>
  <si>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</si>
  <si>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</si>
  <si>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</si>
  <si>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</si>
  <si>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</si>
  <si>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</si>
  <si>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</si>
  <si>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</si>
  <si>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</si>
  <si>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</si>
  <si>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</si>
  <si>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</si>
  <si>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</si>
  <si>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20 (ISIN PTBPIYOM0028)</t>
  </si>
  <si>
    <t>Floating</t>
  </si>
  <si>
    <t>Series 24 (ISIN PTBPIMOM0022)</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</si>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</sst>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8157</xdr:colOff>
      <xdr:row>169</xdr:row>
      <xdr:rowOff>44780</xdr:rowOff>
    </xdr:to>
    <xdr:pic>
      <xdr:nvPicPr>
        <xdr:cNvPr id="2" name="Picture 1">
          <a:extLst>
            <a:ext uri="{FF2B5EF4-FFF2-40B4-BE49-F238E27FC236}">
              <a16:creationId xmlns:a16="http://schemas.microsoft.com/office/drawing/2014/main" id="{3FE69F76-32F2-43F7-8A7D-F07A90435E69}"/>
            </a:ext>
          </a:extLst>
        </xdr:cNvPr>
        <xdr:cNvPicPr>
          <a:picLocks noChangeAspect="1"/>
        </xdr:cNvPicPr>
      </xdr:nvPicPr>
      <xdr:blipFill>
        <a:blip xmlns:r="http://schemas.openxmlformats.org/officeDocument/2006/relationships" r:embed="rId1"/>
        <a:stretch>
          <a:fillRect/>
        </a:stretch>
      </xdr:blipFill>
      <xdr:spPr>
        <a:xfrm>
          <a:off x="316707" y="27657425"/>
          <a:ext cx="9854625" cy="38198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 sqref="C39"/>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9014.6703011099999</v>
      </c>
      <c r="F38" s="39"/>
      <c r="H38" s="20"/>
      <c r="L38" s="20"/>
      <c r="M38" s="20"/>
    </row>
    <row r="39" spans="1:14" x14ac:dyDescent="0.35">
      <c r="A39" s="22" t="s">
        <v>55</v>
      </c>
      <c r="B39" s="39" t="s">
        <v>56</v>
      </c>
      <c r="C39" s="94">
        <v>6550</v>
      </c>
      <c r="F39" s="39"/>
      <c r="H39" s="20"/>
      <c r="L39" s="20"/>
      <c r="M39" s="20"/>
      <c r="N39" s="51"/>
    </row>
    <row r="40" spans="1:14" outlineLevel="1" x14ac:dyDescent="0.35">
      <c r="A40" s="22" t="s">
        <v>57</v>
      </c>
      <c r="B40" s="45" t="s">
        <v>58</v>
      </c>
      <c r="C40" s="94">
        <v>9821.1606970646462</v>
      </c>
      <c r="F40" s="39"/>
      <c r="H40" s="20"/>
      <c r="L40" s="20"/>
      <c r="M40" s="20"/>
      <c r="N40" s="51"/>
    </row>
    <row r="41" spans="1:14" outlineLevel="1" x14ac:dyDescent="0.35">
      <c r="A41" s="22" t="s">
        <v>60</v>
      </c>
      <c r="B41" s="45" t="s">
        <v>61</v>
      </c>
      <c r="C41" s="94">
        <v>6760.0466233122952</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0.2112855421541984</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2464.6703011099999</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8824.3665024900001</v>
      </c>
      <c r="E53" s="46"/>
      <c r="F53" s="100">
        <f>IF($C$58=0,"",IF(C53="[for completion]","",C53/$C$58))</f>
        <v>0.97888954423584773</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190.30379861999998</v>
      </c>
      <c r="E56" s="46"/>
      <c r="F56" s="100">
        <f>IF($C$58=0,"",IF(C56="[for completion]","",C56/$C$58))</f>
        <v>2.1110455764152283E-2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9014.6703011099999</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14.02877592586686</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376.6242349299979</v>
      </c>
      <c r="D70" s="94" t="s">
        <v>762</v>
      </c>
      <c r="E70" s="18"/>
      <c r="F70" s="100">
        <f t="shared" ref="F70:F76" si="1">IF($C$77=0,"",IF(C70="[for completion]","",C70/$C$77))</f>
        <v>4.1779035987996503E-2</v>
      </c>
      <c r="G70" s="100" t="str">
        <f>IF($D$77=0,"",IF(D70="[Mark as ND1 if not relevant]","",D70/$D$77))</f>
        <v/>
      </c>
      <c r="H70" s="20"/>
      <c r="L70" s="20"/>
      <c r="M70" s="20"/>
      <c r="N70" s="51"/>
    </row>
    <row r="71" spans="1:14" x14ac:dyDescent="0.35">
      <c r="A71" s="22" t="s">
        <v>100</v>
      </c>
      <c r="B71" s="18" t="s">
        <v>1071</v>
      </c>
      <c r="C71" s="94">
        <v>330.05313271</v>
      </c>
      <c r="D71" s="94" t="s">
        <v>762</v>
      </c>
      <c r="E71" s="18"/>
      <c r="F71" s="100">
        <f t="shared" si="1"/>
        <v>3.6612890065359324E-2</v>
      </c>
      <c r="G71" s="100" t="str">
        <f t="shared" ref="G71:G76" si="2">IF($D$77=0,"",IF(D71="[Mark as ND1 if not relevant]","",D71/$D$77))</f>
        <v/>
      </c>
      <c r="H71" s="20"/>
      <c r="L71" s="20"/>
      <c r="M71" s="20"/>
      <c r="N71" s="51"/>
    </row>
    <row r="72" spans="1:14" x14ac:dyDescent="0.35">
      <c r="A72" s="22" t="s">
        <v>101</v>
      </c>
      <c r="B72" s="18" t="s">
        <v>1072</v>
      </c>
      <c r="C72" s="94">
        <v>330.72013373999999</v>
      </c>
      <c r="D72" s="94" t="s">
        <v>762</v>
      </c>
      <c r="E72" s="18"/>
      <c r="F72" s="100">
        <f t="shared" si="1"/>
        <v>3.6686880683731452E-2</v>
      </c>
      <c r="G72" s="100" t="str">
        <f t="shared" si="2"/>
        <v/>
      </c>
      <c r="H72" s="20"/>
      <c r="L72" s="20"/>
      <c r="M72" s="20"/>
      <c r="N72" s="51"/>
    </row>
    <row r="73" spans="1:14" x14ac:dyDescent="0.35">
      <c r="A73" s="22" t="s">
        <v>102</v>
      </c>
      <c r="B73" s="18" t="s">
        <v>1073</v>
      </c>
      <c r="C73" s="94">
        <v>339.12799845999996</v>
      </c>
      <c r="D73" s="94" t="s">
        <v>762</v>
      </c>
      <c r="E73" s="18"/>
      <c r="F73" s="100">
        <f t="shared" si="1"/>
        <v>3.7619567564023092E-2</v>
      </c>
      <c r="G73" s="100" t="str">
        <f t="shared" si="2"/>
        <v/>
      </c>
      <c r="H73" s="20"/>
      <c r="L73" s="20"/>
      <c r="M73" s="20"/>
      <c r="N73" s="51"/>
    </row>
    <row r="74" spans="1:14" x14ac:dyDescent="0.35">
      <c r="A74" s="22" t="s">
        <v>103</v>
      </c>
      <c r="B74" s="18" t="s">
        <v>1074</v>
      </c>
      <c r="C74" s="94">
        <v>422.08272197000002</v>
      </c>
      <c r="D74" s="94" t="s">
        <v>762</v>
      </c>
      <c r="E74" s="18"/>
      <c r="F74" s="100">
        <f t="shared" si="1"/>
        <v>4.6821759184917495E-2</v>
      </c>
      <c r="G74" s="100" t="str">
        <f t="shared" si="2"/>
        <v/>
      </c>
      <c r="H74" s="20"/>
      <c r="L74" s="20"/>
      <c r="M74" s="20"/>
      <c r="N74" s="51"/>
    </row>
    <row r="75" spans="1:14" x14ac:dyDescent="0.35">
      <c r="A75" s="22" t="s">
        <v>104</v>
      </c>
      <c r="B75" s="18" t="s">
        <v>1075</v>
      </c>
      <c r="C75" s="94">
        <v>1703.6808240099999</v>
      </c>
      <c r="D75" s="94" t="s">
        <v>762</v>
      </c>
      <c r="E75" s="18"/>
      <c r="F75" s="100">
        <f t="shared" si="1"/>
        <v>0.1889898096217919</v>
      </c>
      <c r="G75" s="100" t="str">
        <f t="shared" si="2"/>
        <v/>
      </c>
      <c r="H75" s="20"/>
      <c r="L75" s="20"/>
      <c r="M75" s="20"/>
      <c r="N75" s="51"/>
    </row>
    <row r="76" spans="1:14" x14ac:dyDescent="0.35">
      <c r="A76" s="22" t="s">
        <v>105</v>
      </c>
      <c r="B76" s="18" t="s">
        <v>1076</v>
      </c>
      <c r="C76" s="94">
        <v>5512.3812552899999</v>
      </c>
      <c r="D76" s="94" t="s">
        <v>762</v>
      </c>
      <c r="E76" s="18"/>
      <c r="F76" s="100">
        <f t="shared" si="1"/>
        <v>0.61149005689218017</v>
      </c>
      <c r="G76" s="100" t="str">
        <f t="shared" si="2"/>
        <v/>
      </c>
      <c r="H76" s="20"/>
      <c r="L76" s="20"/>
      <c r="M76" s="20"/>
      <c r="N76" s="51"/>
    </row>
    <row r="77" spans="1:14" x14ac:dyDescent="0.35">
      <c r="A77" s="22" t="s">
        <v>106</v>
      </c>
      <c r="B77" s="54" t="s">
        <v>85</v>
      </c>
      <c r="C77" s="96">
        <f>SUM(C70:C76)</f>
        <v>9014.670301109998</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5</v>
      </c>
      <c r="D89" s="98">
        <f>+C89+1</f>
        <v>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250</v>
      </c>
      <c r="D93" s="94">
        <v>0</v>
      </c>
      <c r="E93" s="18"/>
      <c r="F93" s="100">
        <f>IF($C$100=0,"",IF(C93="[for completion]","",IF(C93="","",C93/$C$100)))</f>
        <v>3.8167938931297711E-2</v>
      </c>
      <c r="G93" s="100">
        <f>IF($D$100=0,"",IF(D93="[Mark as ND1 if not relevant]","",IF(D93="","",D93/$D$100)))</f>
        <v>0</v>
      </c>
      <c r="H93" s="20"/>
      <c r="L93" s="20"/>
      <c r="M93" s="20"/>
      <c r="N93" s="51"/>
    </row>
    <row r="94" spans="1:14" x14ac:dyDescent="0.35">
      <c r="A94" s="22" t="s">
        <v>128</v>
      </c>
      <c r="B94" s="18" t="s">
        <v>1071</v>
      </c>
      <c r="C94" s="94">
        <v>0</v>
      </c>
      <c r="D94" s="94">
        <f>+C93</f>
        <v>250</v>
      </c>
      <c r="E94" s="18"/>
      <c r="F94" s="100">
        <f t="shared" ref="F94:F99" si="5">IF($C$100=0,"",IF(C94="[for completion]","",IF(C94="","",C94/$C$100)))</f>
        <v>0</v>
      </c>
      <c r="G94" s="100">
        <f t="shared" ref="G94:G99" si="6">IF($D$100=0,"",IF(D94="[Mark as ND1 if not relevant]","",IF(D94="","",D94/$D$100)))</f>
        <v>3.8167938931297711E-2</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2800</v>
      </c>
      <c r="D96" s="94">
        <f t="shared" si="7"/>
        <v>0</v>
      </c>
      <c r="E96" s="18"/>
      <c r="F96" s="100">
        <f t="shared" si="5"/>
        <v>0.42748091603053434</v>
      </c>
      <c r="G96" s="100">
        <f t="shared" si="6"/>
        <v>0</v>
      </c>
      <c r="H96" s="20"/>
      <c r="L96" s="20"/>
      <c r="M96" s="20"/>
      <c r="N96" s="51"/>
    </row>
    <row r="97" spans="1:14" x14ac:dyDescent="0.35">
      <c r="A97" s="22" t="s">
        <v>131</v>
      </c>
      <c r="B97" s="18" t="s">
        <v>1074</v>
      </c>
      <c r="C97" s="94">
        <v>500</v>
      </c>
      <c r="D97" s="94">
        <f t="shared" si="7"/>
        <v>2800</v>
      </c>
      <c r="E97" s="18"/>
      <c r="F97" s="100">
        <f t="shared" si="5"/>
        <v>7.6335877862595422E-2</v>
      </c>
      <c r="G97" s="100">
        <f t="shared" si="6"/>
        <v>0.42748091603053434</v>
      </c>
      <c r="H97" s="20"/>
      <c r="L97" s="20"/>
      <c r="M97" s="20"/>
    </row>
    <row r="98" spans="1:14" x14ac:dyDescent="0.35">
      <c r="A98" s="22" t="s">
        <v>132</v>
      </c>
      <c r="B98" s="18" t="s">
        <v>1075</v>
      </c>
      <c r="C98" s="94">
        <v>3000</v>
      </c>
      <c r="D98" s="94">
        <f>+C97+C98</f>
        <v>3500</v>
      </c>
      <c r="E98" s="18"/>
      <c r="F98" s="100">
        <f t="shared" si="5"/>
        <v>0.4580152671755725</v>
      </c>
      <c r="G98" s="100">
        <f t="shared" si="6"/>
        <v>0.53435114503816794</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6550</v>
      </c>
      <c r="D100" s="96">
        <f>SUM(D93:D99)</f>
        <v>6550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9014.6703011099999</v>
      </c>
      <c r="D112" s="94">
        <f>+C112</f>
        <v>9014.6703011099999</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9014.6703011099999</v>
      </c>
      <c r="D131" s="94">
        <f>SUM(D112:D130)</f>
        <v>9014.6703011099999</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6550</v>
      </c>
      <c r="D138" s="94">
        <f>+C138</f>
        <v>6550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6550</v>
      </c>
      <c r="D157" s="94">
        <f>SUM(D138:D156)</f>
        <v>6550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0.23664122137404581</v>
      </c>
      <c r="G164" s="100">
        <f>IF($D$167=0,"",IF(D164="[for completion]","",IF(D164="","",D164/$D$167)))</f>
        <v>0.23664122137404581</v>
      </c>
      <c r="H164" s="20"/>
      <c r="L164" s="20"/>
      <c r="M164" s="20"/>
      <c r="N164" s="51"/>
    </row>
    <row r="165" spans="1:14" x14ac:dyDescent="0.35">
      <c r="A165" s="22" t="s">
        <v>207</v>
      </c>
      <c r="B165" s="20" t="s">
        <v>208</v>
      </c>
      <c r="C165" s="94">
        <f>+C39-C164</f>
        <v>5000</v>
      </c>
      <c r="D165" s="94">
        <f t="shared" ref="D165:D166" si="21">C165</f>
        <v>5000</v>
      </c>
      <c r="E165" s="58"/>
      <c r="F165" s="100">
        <f>IF($C$167=0,"",IF(C165="[for completion]","",IF(C165="","",C165/$C$167)))</f>
        <v>0.76335877862595425</v>
      </c>
      <c r="G165" s="100">
        <f>IF($D$167=0,"",IF(D165="[for completion]","",IF(D165="","",D165/$D$167)))</f>
        <v>0.76335877862595425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6550</v>
      </c>
      <c r="D167" s="103">
        <f>SUM(D164:D166)</f>
        <v>6550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0.72883463706868601</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51.603798619999992</v>
      </c>
      <c r="E177" s="49"/>
      <c r="F177" s="100">
        <f>IF($C$179=0,"",IF(C177="[for completion]","",C177/$C$179))</f>
        <v>0.27116536293131405</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190.30379861999998</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190.30379861999998</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190.30379861999998</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190.30379861999998</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190.30379861999998</v>
      </c>
      <c r="E217" s="58"/>
      <c r="F217" s="100">
        <f>IF($C$38=0,"",IF(C217="[for completion]","",IF(C217="","",C217/$C$38)))</f>
        <v>2.1110455764152283E-2</v>
      </c>
      <c r="G217" s="100">
        <f>IF($C$39=0,"",IF(C217="[for completion]","",IF(C217="","",C217/$C$39)))</f>
        <v>2.9054015056488545E-2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190.30379861999998</v>
      </c>
      <c r="E220" s="58"/>
      <c r="F220" s="93">
        <f>SUM(F217:F219)</f>
        <v>2.1110455764152283E-2</v>
      </c>
      <c r="G220" s="93">
        <f>SUM(G217:G219)</f>
        <v>2.9054015056488545E-2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8824.3665024900001</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8824.3665024900001</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155087</v>
      </c>
      <c r="D28" s="95">
        <v>0</v>
      </c>
      <c r="F28" s="95">
        <f>IF(AND(C28="[For completion]",D28="[For completion]"),"[For completion]",SUM(C28:D28))</f>
        <v>155087</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1.307490548669341E-3</v>
      </c>
      <c r="D36" s="91">
        <v>0</v>
      </c>
      <c r="E36" s="108"/>
      <c r="F36" s="91">
        <f>C36</f>
        <v>1.307490548669341E-3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0.3896</v>
      </c>
      <c r="D100" s="91">
        <v>0</v>
      </c>
      <c r="E100" s="91"/>
      <c r="F100" s="91">
        <f>C100</f>
        <v>0.3896</v>
      </c>
      <c r="G100" s="22"/>
    </row>
    <row r="101" spans="1:7" x14ac:dyDescent="0.35">
      <c r="A101" s="22" t="s">
        <v>520</v>
      </c>
      <c r="B101" s="39" t="s">
        <v>1659</v>
      </c>
      <c r="C101" s="91">
        <v>0.26869999999999999</v>
      </c>
      <c r="D101" s="91">
        <v>0</v>
      </c>
      <c r="E101" s="91"/>
      <c r="F101" s="91">
        <f t="shared" ref="F101:F106" si="1">C101</f>
        <v>0.26869999999999999</v>
      </c>
      <c r="G101" s="22"/>
    </row>
    <row r="102" spans="1:7" x14ac:dyDescent="0.35">
      <c r="A102" s="22" t="s">
        <v>521</v>
      </c>
      <c r="B102" s="39" t="s">
        <v>1660</v>
      </c>
      <c r="C102" s="91">
        <v>0.17899999999999999</v>
      </c>
      <c r="D102" s="91">
        <v>0</v>
      </c>
      <c r="E102" s="91"/>
      <c r="F102" s="91">
        <f t="shared" si="1"/>
        <v>0.17899999999999999</v>
      </c>
      <c r="G102" s="22"/>
    </row>
    <row r="103" spans="1:7" x14ac:dyDescent="0.35">
      <c r="A103" s="22" t="s">
        <v>522</v>
      </c>
      <c r="B103" s="39" t="s">
        <v>1661</v>
      </c>
      <c r="C103" s="91">
        <v>6.93E-2</v>
      </c>
      <c r="D103" s="91">
        <v>0</v>
      </c>
      <c r="E103" s="91"/>
      <c r="F103" s="91">
        <f t="shared" si="1"/>
        <v>6.93E-2</v>
      </c>
      <c r="G103" s="22"/>
    </row>
    <row r="104" spans="1:7" x14ac:dyDescent="0.35">
      <c r="A104" s="22" t="s">
        <v>523</v>
      </c>
      <c r="B104" s="39" t="s">
        <v>1662</v>
      </c>
      <c r="C104" s="91">
        <v>6.1100000000000002E-2</v>
      </c>
      <c r="D104" s="91">
        <v>0</v>
      </c>
      <c r="E104" s="91"/>
      <c r="F104" s="91">
        <f t="shared" si="1"/>
        <v>6.1100000000000002E-2</v>
      </c>
      <c r="G104" s="22"/>
    </row>
    <row r="105" spans="1:7" x14ac:dyDescent="0.35">
      <c r="A105" s="22" t="s">
        <v>524</v>
      </c>
      <c r="B105" s="39" t="s">
        <v>1663</v>
      </c>
      <c r="C105" s="91">
        <v>1.6799999999999999E-2</v>
      </c>
      <c r="D105" s="91">
        <v>0</v>
      </c>
      <c r="E105" s="91"/>
      <c r="F105" s="91">
        <f t="shared" si="1"/>
        <v>1.6799999999999999E-2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0.3175</v>
      </c>
      <c r="D150" s="91">
        <v>0</v>
      </c>
      <c r="E150" s="92"/>
      <c r="F150" s="91">
        <f>C150</f>
        <v>0.3175</v>
      </c>
    </row>
    <row r="151" spans="1:7" x14ac:dyDescent="0.35">
      <c r="A151" s="22" t="s">
        <v>552</v>
      </c>
      <c r="B151" s="22" t="s">
        <v>553</v>
      </c>
      <c r="C151" s="91">
        <v>0.6825</v>
      </c>
      <c r="D151" s="91">
        <v>0</v>
      </c>
      <c r="E151" s="92"/>
      <c r="F151" s="91">
        <f t="shared" ref="F151:F152" si="2">C151</f>
        <v>0.6825</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2.0000000000000001E-4</v>
      </c>
      <c r="D160" s="91">
        <v>0</v>
      </c>
      <c r="E160" s="92"/>
      <c r="F160" s="91">
        <f>C160</f>
        <v>2.0000000000000001E-4</v>
      </c>
    </row>
    <row r="161" spans="1:7" x14ac:dyDescent="0.35">
      <c r="A161" s="22" t="s">
        <v>564</v>
      </c>
      <c r="B161" s="22" t="s">
        <v>565</v>
      </c>
      <c r="C161" s="91">
        <v>0.99770000000000003</v>
      </c>
      <c r="D161" s="91">
        <v>0</v>
      </c>
      <c r="E161" s="92"/>
      <c r="F161" s="91">
        <f t="shared" ref="F161:F162" si="3">C161</f>
        <v>0.99770000000000003</v>
      </c>
    </row>
    <row r="162" spans="1:7" x14ac:dyDescent="0.35">
      <c r="A162" s="22" t="s">
        <v>566</v>
      </c>
      <c r="B162" s="22" t="s">
        <v>83</v>
      </c>
      <c r="C162" s="91">
        <v>2.0999999999999999E-3</v>
      </c>
      <c r="D162" s="91">
        <v>0</v>
      </c>
      <c r="E162" s="92"/>
      <c r="F162" s="91">
        <f t="shared" si="3"/>
        <v>2.0999999999999999E-3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3.6999999999999998E-2</v>
      </c>
      <c r="D170" s="91">
        <v>0</v>
      </c>
      <c r="E170" s="92"/>
      <c r="F170" s="91">
        <f>C170</f>
        <v>3.6999999999999998E-2</v>
      </c>
    </row>
    <row r="171" spans="1:7" x14ac:dyDescent="0.35">
      <c r="A171" s="22" t="s">
        <v>576</v>
      </c>
      <c r="B171" s="18" t="s">
        <v>1618</v>
      </c>
      <c r="C171" s="91">
        <v>0.1062</v>
      </c>
      <c r="D171" s="91">
        <v>0</v>
      </c>
      <c r="E171" s="92"/>
      <c r="F171" s="91">
        <f t="shared" ref="F171:F174" si="4">C171</f>
        <v>0.1062</v>
      </c>
    </row>
    <row r="172" spans="1:7" x14ac:dyDescent="0.35">
      <c r="A172" s="22" t="s">
        <v>577</v>
      </c>
      <c r="B172" s="18" t="s">
        <v>1619</v>
      </c>
      <c r="C172" s="91">
        <v>9.4E-2</v>
      </c>
      <c r="D172" s="91">
        <v>0</v>
      </c>
      <c r="E172" s="91"/>
      <c r="F172" s="91">
        <f t="shared" si="4"/>
        <v>9.4E-2</v>
      </c>
    </row>
    <row r="173" spans="1:7" x14ac:dyDescent="0.35">
      <c r="A173" s="22" t="s">
        <v>578</v>
      </c>
      <c r="B173" s="18" t="s">
        <v>1620</v>
      </c>
      <c r="C173" s="91">
        <v>0.20300000000000001</v>
      </c>
      <c r="D173" s="91">
        <v>0</v>
      </c>
      <c r="E173" s="91"/>
      <c r="F173" s="91">
        <f t="shared" si="4"/>
        <v>0.20300000000000001</v>
      </c>
    </row>
    <row r="174" spans="1:7" x14ac:dyDescent="0.35">
      <c r="A174" s="22" t="s">
        <v>579</v>
      </c>
      <c r="B174" s="18" t="s">
        <v>1621</v>
      </c>
      <c r="C174" s="91">
        <v>0.55979999999999996</v>
      </c>
      <c r="D174" s="91">
        <v>0</v>
      </c>
      <c r="E174" s="91"/>
      <c r="F174" s="91">
        <f t="shared" si="4"/>
        <v>0.55979999999999996</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56.899459999999998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129.90917974999999</v>
      </c>
      <c r="D190" s="95">
        <v>24022</v>
      </c>
      <c r="E190" s="36"/>
      <c r="F190" s="100">
        <f>IF($C$214=0,"",IF(C190="[for completion]","",IF(C190="","",C190/$C$214)))</f>
        <v>1.4721643725172011E-2</v>
      </c>
      <c r="G190" s="100">
        <f>IF($D$214=0,"",IF(D190="[for completion]","",IF(D190="","",D190/$D$214)))</f>
        <v>0.15489370482374409</v>
      </c>
    </row>
    <row r="191" spans="1:7" x14ac:dyDescent="0.35">
      <c r="A191" s="22" t="s">
        <v>598</v>
      </c>
      <c r="B191" s="39" t="s">
        <v>1666</v>
      </c>
      <c r="C191" s="94">
        <v>326.09156982000002</v>
      </c>
      <c r="D191" s="95">
        <v>21838</v>
      </c>
      <c r="E191" s="36"/>
      <c r="F191" s="100">
        <f t="shared" ref="F191:F213" si="6">IF($C$214=0,"",IF(C191="[for completion]","",IF(C191="","",C191/$C$214)))</f>
        <v>3.6953538786946995E-2</v>
      </c>
      <c r="G191" s="100">
        <f t="shared" ref="G191:G213" si="7">IF($D$214=0,"",IF(D191="[for completion]","",IF(D191="","",D191/$D$214)))</f>
        <v>0.14081128656818431</v>
      </c>
    </row>
    <row r="192" spans="1:7" x14ac:dyDescent="0.35">
      <c r="A192" s="22" t="s">
        <v>599</v>
      </c>
      <c r="B192" s="39" t="s">
        <v>1667</v>
      </c>
      <c r="C192" s="94">
        <v>411.60355005000002</v>
      </c>
      <c r="D192" s="95">
        <v>16661</v>
      </c>
      <c r="E192" s="36"/>
      <c r="F192" s="100">
        <f t="shared" si="6"/>
        <v>4.6643977211718993E-2</v>
      </c>
      <c r="G192" s="100">
        <f t="shared" si="7"/>
        <v>0.1074300231482974</v>
      </c>
    </row>
    <row r="193" spans="1:7" x14ac:dyDescent="0.35">
      <c r="A193" s="22" t="s">
        <v>600</v>
      </c>
      <c r="B193" s="39" t="s">
        <v>1668</v>
      </c>
      <c r="C193" s="94">
        <v>444.95003210000004</v>
      </c>
      <c r="D193" s="95">
        <v>12697</v>
      </c>
      <c r="E193" s="36"/>
      <c r="F193" s="100">
        <f t="shared" si="6"/>
        <v>5.0422886671178835E-2</v>
      </c>
      <c r="G193" s="100">
        <f t="shared" si="7"/>
        <v>8.1870176094708133E-2</v>
      </c>
    </row>
    <row r="194" spans="1:7" x14ac:dyDescent="0.35">
      <c r="A194" s="22" t="s">
        <v>601</v>
      </c>
      <c r="B194" s="39" t="s">
        <v>1669</v>
      </c>
      <c r="C194" s="94">
        <v>556.75785145999998</v>
      </c>
      <c r="D194" s="95">
        <v>12372</v>
      </c>
      <c r="E194" s="36"/>
      <c r="F194" s="100">
        <f t="shared" si="6"/>
        <v>6.3093237492220872E-2</v>
      </c>
      <c r="G194" s="100">
        <f t="shared" si="7"/>
        <v>7.9774578140011737E-2</v>
      </c>
    </row>
    <row r="195" spans="1:7" x14ac:dyDescent="0.35">
      <c r="A195" s="22" t="s">
        <v>602</v>
      </c>
      <c r="B195" s="39" t="s">
        <v>1670</v>
      </c>
      <c r="C195" s="94">
        <v>588.86446541999999</v>
      </c>
      <c r="D195" s="95">
        <v>10704</v>
      </c>
      <c r="E195" s="36"/>
      <c r="F195" s="100">
        <f t="shared" si="6"/>
        <v>6.673164189790147E-2</v>
      </c>
      <c r="G195" s="100">
        <f t="shared" si="7"/>
        <v>6.9019324637139154E-2</v>
      </c>
    </row>
    <row r="196" spans="1:7" x14ac:dyDescent="0.35">
      <c r="A196" s="22" t="s">
        <v>603</v>
      </c>
      <c r="B196" s="39" t="s">
        <v>1671</v>
      </c>
      <c r="C196" s="94">
        <v>624.46894995000002</v>
      </c>
      <c r="D196" s="95">
        <v>9625</v>
      </c>
      <c r="E196" s="36"/>
      <c r="F196" s="100">
        <f t="shared" si="6"/>
        <v>7.0766434029433348E-2</v>
      </c>
      <c r="G196" s="100">
        <f t="shared" si="7"/>
        <v>6.2061939427547119E-2</v>
      </c>
    </row>
    <row r="197" spans="1:7" x14ac:dyDescent="0.35">
      <c r="A197" s="22" t="s">
        <v>604</v>
      </c>
      <c r="B197" s="39" t="s">
        <v>1672</v>
      </c>
      <c r="C197" s="94">
        <v>620.85662544000002</v>
      </c>
      <c r="D197" s="95">
        <v>8288</v>
      </c>
      <c r="E197" s="36"/>
      <c r="F197" s="100">
        <f t="shared" si="6"/>
        <v>7.0357076087536816E-2</v>
      </c>
      <c r="G197" s="100">
        <f t="shared" si="7"/>
        <v>5.3440971841611486E-2</v>
      </c>
    </row>
    <row r="198" spans="1:7" x14ac:dyDescent="0.35">
      <c r="A198" s="22" t="s">
        <v>605</v>
      </c>
      <c r="B198" s="39" t="s">
        <v>1673</v>
      </c>
      <c r="C198" s="94">
        <v>586.8480644</v>
      </c>
      <c r="D198" s="95">
        <v>6911</v>
      </c>
      <c r="E198" s="36"/>
      <c r="F198" s="100">
        <f t="shared" si="6"/>
        <v>6.6503138127185349E-2</v>
      </c>
      <c r="G198" s="100">
        <f t="shared" si="7"/>
        <v>4.4562084507405522E-2</v>
      </c>
    </row>
    <row r="199" spans="1:7" x14ac:dyDescent="0.35">
      <c r="A199" s="22" t="s">
        <v>606</v>
      </c>
      <c r="B199" s="39" t="s">
        <v>1674</v>
      </c>
      <c r="C199" s="94">
        <v>588.89114640000003</v>
      </c>
      <c r="D199" s="95">
        <v>6202</v>
      </c>
      <c r="E199" s="39"/>
      <c r="F199" s="100">
        <f t="shared" si="6"/>
        <v>6.6734665455455713E-2</v>
      </c>
      <c r="G199" s="100">
        <f t="shared" si="7"/>
        <v>3.9990456969313998E-2</v>
      </c>
    </row>
    <row r="200" spans="1:7" x14ac:dyDescent="0.35">
      <c r="A200" s="22" t="s">
        <v>607</v>
      </c>
      <c r="B200" s="39" t="s">
        <v>1675</v>
      </c>
      <c r="C200" s="94">
        <v>2932.2109421700002</v>
      </c>
      <c r="D200" s="95">
        <v>22012</v>
      </c>
      <c r="E200" s="39"/>
      <c r="F200" s="100">
        <f t="shared" si="6"/>
        <v>0.33228571607294516</v>
      </c>
      <c r="G200" s="100">
        <f t="shared" si="7"/>
        <v>0.14193323747316022</v>
      </c>
    </row>
    <row r="201" spans="1:7" x14ac:dyDescent="0.35">
      <c r="A201" s="22" t="s">
        <v>608</v>
      </c>
      <c r="B201" s="39" t="s">
        <v>1676</v>
      </c>
      <c r="C201" s="94">
        <v>1012.91412553</v>
      </c>
      <c r="D201" s="95">
        <v>3755</v>
      </c>
      <c r="E201" s="39"/>
      <c r="F201" s="100">
        <f t="shared" si="6"/>
        <v>0.11478604444230446</v>
      </c>
      <c r="G201" s="100">
        <f t="shared" si="7"/>
        <v>2.4212216368876823E-2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8824.3665024900001</v>
      </c>
      <c r="D214" s="46">
        <f>SUM(D190:D213)</f>
        <v>155087</v>
      </c>
      <c r="E214" s="86"/>
      <c r="F214" s="109">
        <f>SUM(F190:F213)</f>
        <v>1.0000000000000002</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0.53869999999999996</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1979.5039350100001</v>
      </c>
      <c r="D219" s="95">
        <v>66082</v>
      </c>
      <c r="F219" s="100">
        <f t="shared" ref="F219:F233" si="8">IF($C$227=0,"",IF(C219="[for completion]","",C219/$C$227))</f>
        <v>0.22432249776246679</v>
      </c>
      <c r="G219" s="100">
        <f t="shared" ref="G219:G233" si="9">IF($D$227=0,"",IF(D219="[for completion]","",D219/$D$227))</f>
        <v>0.42609632012999155</v>
      </c>
    </row>
    <row r="220" spans="1:7" x14ac:dyDescent="0.35">
      <c r="A220" s="22" t="s">
        <v>628</v>
      </c>
      <c r="B220" s="22" t="s">
        <v>629</v>
      </c>
      <c r="C220" s="94">
        <v>1290.8410101400002</v>
      </c>
      <c r="D220" s="95">
        <v>22037</v>
      </c>
      <c r="F220" s="100">
        <f t="shared" si="8"/>
        <v>0.14628143672135097</v>
      </c>
      <c r="G220" s="100">
        <f t="shared" si="9"/>
        <v>0.14209443731582919</v>
      </c>
    </row>
    <row r="221" spans="1:7" x14ac:dyDescent="0.35">
      <c r="A221" s="22" t="s">
        <v>630</v>
      </c>
      <c r="B221" s="22" t="s">
        <v>631</v>
      </c>
      <c r="C221" s="94">
        <v>1687.20483113</v>
      </c>
      <c r="D221" s="95">
        <v>25354</v>
      </c>
      <c r="F221" s="100">
        <f t="shared" si="8"/>
        <v>0.19119840848109787</v>
      </c>
      <c r="G221" s="100">
        <f t="shared" si="9"/>
        <v>0.16348243244114594</v>
      </c>
    </row>
    <row r="222" spans="1:7" x14ac:dyDescent="0.35">
      <c r="A222" s="22" t="s">
        <v>632</v>
      </c>
      <c r="B222" s="22" t="s">
        <v>633</v>
      </c>
      <c r="C222" s="94">
        <v>1986.4417123399999</v>
      </c>
      <c r="D222" s="95">
        <v>23671</v>
      </c>
      <c r="F222" s="100">
        <f t="shared" si="8"/>
        <v>0.22510870460553503</v>
      </c>
      <c r="G222" s="100">
        <f t="shared" si="9"/>
        <v>0.15263045903267197</v>
      </c>
    </row>
    <row r="223" spans="1:7" x14ac:dyDescent="0.35">
      <c r="A223" s="22" t="s">
        <v>634</v>
      </c>
      <c r="B223" s="22" t="s">
        <v>635</v>
      </c>
      <c r="C223" s="94">
        <v>1880.2068134000001</v>
      </c>
      <c r="D223" s="95">
        <v>17940</v>
      </c>
      <c r="F223" s="100">
        <f t="shared" si="8"/>
        <v>0.21306989151793004</v>
      </c>
      <c r="G223" s="100">
        <f t="shared" si="9"/>
        <v>0.11567700709924107</v>
      </c>
    </row>
    <row r="224" spans="1:7" x14ac:dyDescent="0.35">
      <c r="A224" s="22" t="s">
        <v>636</v>
      </c>
      <c r="B224" s="22" t="s">
        <v>637</v>
      </c>
      <c r="C224" s="94">
        <v>0.16820046999999999</v>
      </c>
      <c r="D224" s="95">
        <v>3</v>
      </c>
      <c r="F224" s="100">
        <f t="shared" si="8"/>
        <v>1.9060911619269023E-5</v>
      </c>
      <c r="G224" s="100">
        <f t="shared" si="9"/>
        <v>1.9343981120274428E-5</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8824.3665024900001</v>
      </c>
      <c r="D227" s="95">
        <f>SUM(D219:D226)</f>
        <v>155087</v>
      </c>
      <c r="F227" s="91">
        <f>SUM(F219:F226)</f>
        <v>1</v>
      </c>
      <c r="G227" s="91">
        <f>SUM(G219:G226)</f>
        <v>0.99999999999999989</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0.96939999999999993</v>
      </c>
      <c r="E260" s="86"/>
      <c r="F260" s="86"/>
      <c r="G260" s="86"/>
    </row>
    <row r="261" spans="1:14" x14ac:dyDescent="0.35">
      <c r="A261" s="22" t="s">
        <v>681</v>
      </c>
      <c r="B261" s="22" t="s">
        <v>682</v>
      </c>
      <c r="C261" s="91">
        <v>1.7500000000000002E-2</v>
      </c>
      <c r="E261" s="86"/>
      <c r="F261" s="86"/>
    </row>
    <row r="262" spans="1:14" x14ac:dyDescent="0.35">
      <c r="A262" s="22" t="s">
        <v>683</v>
      </c>
      <c r="B262" s="22" t="s">
        <v>684</v>
      </c>
      <c r="C262" s="91">
        <v>1.2999999999999999E-2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9" customWidth="1"/>
    <col min="9" max="9" width="24.54296875" style="249"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45838</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2" t="s">
        <v>1693</v>
      </c>
      <c r="E8" s="262"/>
      <c r="F8" s="262"/>
      <c r="G8" s="262" t="s">
        <v>1694</v>
      </c>
      <c r="H8" s="262"/>
      <c r="I8" s="262"/>
    </row>
    <row r="9" spans="1:9" ht="15" customHeight="1" x14ac:dyDescent="0.35">
      <c r="A9" s="246"/>
      <c r="I9" s="153"/>
    </row>
    <row r="10" spans="1:9" ht="15" customHeight="1" x14ac:dyDescent="0.35">
      <c r="A10" s="246"/>
      <c r="B10" s="151" t="s">
        <v>1695</v>
      </c>
      <c r="C10" s="248"/>
      <c r="D10" s="248" t="s">
        <v>1696</v>
      </c>
      <c r="E10" s="248" t="s">
        <v>1697</v>
      </c>
      <c r="F10" s="248" t="s">
        <v>1698</v>
      </c>
      <c r="G10" s="248" t="s">
        <v>1699</v>
      </c>
      <c r="H10" s="248" t="s">
        <v>1700</v>
      </c>
      <c r="I10" s="248" t="s">
        <v>1701</v>
      </c>
    </row>
    <row r="11" spans="1:9" ht="15" customHeight="1" thickBot="1" x14ac:dyDescent="0.4">
      <c r="A11" s="246"/>
      <c r="B11" s="154" t="s">
        <v>1702</v>
      </c>
      <c r="C11" s="155"/>
      <c r="D11" s="156"/>
      <c r="E11" s="156"/>
      <c r="F11" s="156"/>
      <c r="G11" s="156"/>
      <c r="H11" s="157">
        <v>5.0000052249060829</v>
      </c>
      <c r="I11" s="158">
        <v>6550000000</v>
      </c>
    </row>
    <row r="12" spans="1:9" ht="5" customHeight="1" x14ac:dyDescent="0.35">
      <c r="A12" s="246"/>
      <c r="B12" s="159"/>
      <c r="D12" s="160"/>
      <c r="E12" s="160"/>
      <c r="F12" s="160"/>
      <c r="G12" s="160"/>
      <c r="H12" s="161"/>
      <c r="I12" s="162"/>
    </row>
    <row r="13" spans="1:9" ht="15" customHeight="1" x14ac:dyDescent="0.35">
      <c r="A13" s="246"/>
      <c r="B13" s="163" t="s">
        <v>1703</v>
      </c>
      <c r="D13" s="164">
        <v>43369</v>
      </c>
      <c r="E13" s="249" t="s">
        <v>1704</v>
      </c>
      <c r="F13" s="164">
        <v>45926</v>
      </c>
      <c r="G13" s="164">
        <v>46291</v>
      </c>
      <c r="H13" s="165">
        <v>0.24093086926762491</v>
      </c>
      <c r="I13" s="166">
        <v>250000000</v>
      </c>
    </row>
    <row r="14" spans="1:9" ht="15" customHeight="1" x14ac:dyDescent="0.35">
      <c r="A14" s="246"/>
      <c r="B14" s="163" t="s">
        <v>1705</v>
      </c>
      <c r="D14" s="164">
        <v>44720</v>
      </c>
      <c r="E14" s="249" t="s">
        <v>1704</v>
      </c>
      <c r="F14" s="164">
        <v>47277</v>
      </c>
      <c r="G14" s="164">
        <v>47642</v>
      </c>
      <c r="H14" s="165">
        <v>3.9397672826830936</v>
      </c>
      <c r="I14" s="166">
        <v>2050000000</v>
      </c>
    </row>
    <row r="15" spans="1:9" ht="15" customHeight="1" x14ac:dyDescent="0.35">
      <c r="A15" s="246"/>
      <c r="B15" s="163" t="s">
        <v>1706</v>
      </c>
      <c r="D15" s="164">
        <v>45111</v>
      </c>
      <c r="E15" s="249" t="s">
        <v>1707</v>
      </c>
      <c r="F15" s="164">
        <v>46938</v>
      </c>
      <c r="G15" s="164">
        <v>47303</v>
      </c>
      <c r="H15" s="165">
        <v>3.0116358658453115</v>
      </c>
      <c r="I15" s="186">
        <v>750000000</v>
      </c>
    </row>
    <row r="16" spans="1:9" ht="15" customHeight="1" x14ac:dyDescent="0.35">
      <c r="A16" s="246"/>
      <c r="B16" s="163" t="s">
        <v>1708</v>
      </c>
      <c r="D16" s="164">
        <v>45344</v>
      </c>
      <c r="E16" s="249" t="s">
        <v>1707</v>
      </c>
      <c r="F16" s="164">
        <v>47564</v>
      </c>
      <c r="G16" s="164">
        <v>47929</v>
      </c>
      <c r="H16" s="165">
        <v>4.7255304585900069</v>
      </c>
      <c r="I16" s="186">
        <v>500000000</v>
      </c>
    </row>
    <row r="17" spans="1:9" ht="15" customHeight="1" x14ac:dyDescent="0.35">
      <c r="A17" s="246"/>
      <c r="B17" s="163" t="s">
        <v>1709</v>
      </c>
      <c r="D17" s="164">
        <v>45470</v>
      </c>
      <c r="E17" s="249" t="s">
        <v>1707</v>
      </c>
      <c r="F17" s="164">
        <v>48392</v>
      </c>
      <c r="G17" s="164">
        <v>48757</v>
      </c>
      <c r="H17" s="165">
        <v>6.9924709103353866</v>
      </c>
      <c r="I17" s="186">
        <v>300000000</v>
      </c>
    </row>
    <row r="18" spans="1:9" ht="15" customHeight="1" x14ac:dyDescent="0.35">
      <c r="A18" s="246"/>
      <c r="B18" s="163" t="s">
        <v>1710</v>
      </c>
      <c r="D18" s="164">
        <v>45644</v>
      </c>
      <c r="E18" s="249" t="s">
        <v>1704</v>
      </c>
      <c r="F18" s="164">
        <v>48200</v>
      </c>
      <c r="G18" s="164">
        <v>48566</v>
      </c>
      <c r="H18" s="165">
        <v>6.4668035592060233</v>
      </c>
      <c r="I18" s="186">
        <v>1800000000</v>
      </c>
    </row>
    <row r="19" spans="1:9" ht="15" customHeight="1" x14ac:dyDescent="0.35">
      <c r="A19" s="246"/>
      <c r="B19" s="163" t="s">
        <v>1711</v>
      </c>
      <c r="D19" s="164">
        <v>45819</v>
      </c>
      <c r="E19" s="249" t="s">
        <v>1704</v>
      </c>
      <c r="F19" s="164">
        <v>48376</v>
      </c>
      <c r="G19" s="164">
        <v>48741</v>
      </c>
      <c r="H19" s="165">
        <v>6.9486652977412735</v>
      </c>
      <c r="I19" s="186">
        <v>900000000</v>
      </c>
    </row>
    <row r="20" spans="1:9" ht="15" customHeight="1" outlineLevel="1" x14ac:dyDescent="0.35">
      <c r="A20" s="246"/>
      <c r="B20" s="163"/>
      <c r="D20" s="164"/>
      <c r="E20" s="249"/>
      <c r="F20" s="164"/>
      <c r="G20" s="164"/>
      <c r="H20" s="165"/>
      <c r="I20" s="186"/>
    </row>
    <row r="21" spans="1:9" ht="15" customHeight="1" outlineLevel="1" x14ac:dyDescent="0.35">
      <c r="A21" s="246"/>
      <c r="B21" s="163"/>
      <c r="D21" s="164"/>
      <c r="E21" s="249"/>
      <c r="F21" s="164"/>
      <c r="G21" s="164"/>
      <c r="H21" s="165"/>
      <c r="I21" s="186"/>
    </row>
    <row r="22" spans="1:9" ht="15" customHeight="1" outlineLevel="1" thickBot="1" x14ac:dyDescent="0.4">
      <c r="A22" s="246"/>
      <c r="B22" s="163"/>
      <c r="D22" s="164"/>
      <c r="E22" s="249"/>
      <c r="F22" s="164"/>
      <c r="G22" s="164"/>
      <c r="H22" s="165"/>
      <c r="I22" s="166"/>
    </row>
    <row r="23" spans="1:9" ht="15" customHeight="1" thickBot="1" x14ac:dyDescent="0.4">
      <c r="A23" s="246"/>
      <c r="B23" s="167" t="s">
        <v>1712</v>
      </c>
      <c r="C23" s="167"/>
      <c r="D23" s="167"/>
      <c r="E23" s="167"/>
      <c r="F23" s="167"/>
      <c r="G23" s="167"/>
      <c r="H23" s="167"/>
      <c r="I23" s="168" t="s">
        <v>1713</v>
      </c>
    </row>
    <row r="24" spans="1:9" ht="15" customHeight="1" x14ac:dyDescent="0.35">
      <c r="A24" s="246"/>
      <c r="H24" s="169"/>
      <c r="I24" s="169"/>
    </row>
    <row r="25" spans="1:9" ht="15" customHeight="1" thickBot="1" x14ac:dyDescent="0.4">
      <c r="A25" s="246"/>
      <c r="B25" s="151" t="s">
        <v>1714</v>
      </c>
      <c r="C25" s="248"/>
      <c r="D25" s="248"/>
      <c r="E25" s="248"/>
      <c r="F25" s="248"/>
      <c r="G25" s="248"/>
      <c r="H25" s="248" t="s">
        <v>1700</v>
      </c>
      <c r="I25" s="248" t="s">
        <v>1701</v>
      </c>
    </row>
    <row r="26" spans="1:9" ht="14.5" customHeight="1" thickBot="1" x14ac:dyDescent="0.35">
      <c r="A26" s="246"/>
      <c r="B26" s="173" t="s">
        <v>1715</v>
      </c>
      <c r="C26" s="173"/>
      <c r="D26" s="173"/>
      <c r="E26" s="173"/>
      <c r="F26" s="174"/>
      <c r="G26" s="174"/>
      <c r="H26" s="250">
        <v>14.2475</v>
      </c>
      <c r="I26" s="251">
        <v>8824366502.4899998</v>
      </c>
    </row>
    <row r="27" spans="1:9" ht="15" customHeight="1" x14ac:dyDescent="0.35">
      <c r="A27" s="246"/>
      <c r="B27" s="159" t="s">
        <v>1716</v>
      </c>
      <c r="C27" s="159"/>
      <c r="D27" s="159"/>
      <c r="E27" s="159"/>
      <c r="H27" s="161">
        <v>3.8865643301716317</v>
      </c>
      <c r="I27" s="162">
        <v>190303798.62</v>
      </c>
    </row>
    <row r="28" spans="1:9" ht="15" customHeight="1" x14ac:dyDescent="0.35">
      <c r="A28" s="246"/>
      <c r="B28" s="163" t="s">
        <v>1717</v>
      </c>
      <c r="C28" s="163"/>
      <c r="D28" s="163"/>
      <c r="E28" s="163"/>
      <c r="H28" s="165">
        <v>2.7397260273972603E-3</v>
      </c>
      <c r="I28" s="166">
        <v>51603798.619999997</v>
      </c>
    </row>
    <row r="29" spans="1:9" ht="15" customHeight="1" thickBot="1" x14ac:dyDescent="0.4">
      <c r="A29" s="246"/>
      <c r="B29" s="163" t="s">
        <v>1718</v>
      </c>
      <c r="C29" s="163"/>
      <c r="D29" s="163"/>
      <c r="E29" s="163"/>
      <c r="H29" s="165">
        <v>5.3315542562542584</v>
      </c>
      <c r="I29" s="166">
        <v>138700000</v>
      </c>
    </row>
    <row r="30" spans="1:9" ht="14.5" customHeight="1" thickBot="1" x14ac:dyDescent="0.4">
      <c r="B30" s="173" t="s">
        <v>1719</v>
      </c>
      <c r="C30" s="173"/>
      <c r="D30" s="173"/>
      <c r="E30" s="173"/>
      <c r="F30" s="174"/>
      <c r="G30" s="174"/>
      <c r="H30" s="251">
        <v>0</v>
      </c>
      <c r="I30" s="251">
        <v>0</v>
      </c>
    </row>
    <row r="31" spans="1:9" ht="14.5" customHeight="1" thickBot="1" x14ac:dyDescent="0.4">
      <c r="A31" s="246"/>
      <c r="B31" s="170" t="s">
        <v>1720</v>
      </c>
      <c r="C31" s="170"/>
      <c r="D31" s="170"/>
      <c r="E31" s="170"/>
      <c r="H31" s="161">
        <v>14.02877592586686</v>
      </c>
      <c r="I31" s="162">
        <v>9014670301.1100006</v>
      </c>
    </row>
    <row r="32" spans="1:9" ht="14.5" customHeight="1" thickBot="1" x14ac:dyDescent="0.4">
      <c r="A32" s="246"/>
      <c r="B32" s="173" t="s">
        <v>1721</v>
      </c>
      <c r="C32" s="173"/>
      <c r="D32" s="173"/>
      <c r="E32" s="173"/>
      <c r="F32" s="174"/>
      <c r="G32" s="174"/>
      <c r="H32" s="174"/>
      <c r="I32" s="174">
        <v>0.37628554215419863</v>
      </c>
    </row>
    <row r="33" spans="1:9" ht="14.5" customHeight="1" thickBot="1" x14ac:dyDescent="0.4">
      <c r="A33" s="246"/>
      <c r="B33" s="173" t="s">
        <v>1722</v>
      </c>
      <c r="C33" s="173"/>
      <c r="D33" s="173"/>
      <c r="E33" s="173"/>
      <c r="F33" s="174"/>
      <c r="G33" s="174"/>
      <c r="H33" s="174"/>
      <c r="I33" s="174">
        <v>0.16500000000000001</v>
      </c>
    </row>
    <row r="34" spans="1:9" ht="14.5" customHeight="1" thickBot="1" x14ac:dyDescent="0.4">
      <c r="A34" s="246"/>
      <c r="B34" s="173" t="s">
        <v>1723</v>
      </c>
      <c r="C34" s="173"/>
      <c r="D34" s="173"/>
      <c r="E34" s="173"/>
      <c r="F34" s="174"/>
      <c r="G34" s="174"/>
      <c r="H34" s="174"/>
      <c r="I34" s="174">
        <v>6.5000000000000002E-2</v>
      </c>
    </row>
    <row r="35" spans="1:9" ht="14.5" customHeight="1" thickBot="1" x14ac:dyDescent="0.4">
      <c r="A35" s="246"/>
      <c r="B35" s="173" t="s">
        <v>1724</v>
      </c>
      <c r="C35" s="173"/>
      <c r="D35" s="173"/>
      <c r="E35" s="173"/>
      <c r="F35" s="174"/>
      <c r="G35" s="174"/>
      <c r="H35" s="175"/>
      <c r="I35" s="174">
        <v>0.05</v>
      </c>
    </row>
    <row r="36" spans="1:9" ht="15" customHeight="1" x14ac:dyDescent="0.35">
      <c r="A36" s="246"/>
      <c r="H36" s="169"/>
      <c r="I36" s="169"/>
    </row>
    <row r="37" spans="1:9" ht="15" customHeight="1" x14ac:dyDescent="0.35">
      <c r="A37" s="246"/>
      <c r="B37" s="151" t="s">
        <v>1725</v>
      </c>
      <c r="C37" s="151"/>
      <c r="D37" s="151"/>
      <c r="E37" s="151"/>
      <c r="F37" s="151"/>
      <c r="G37" s="151"/>
      <c r="H37" s="178"/>
      <c r="I37" s="178"/>
    </row>
    <row r="38" spans="1:9" ht="15" customHeight="1" x14ac:dyDescent="0.35">
      <c r="A38" s="246"/>
      <c r="B38" s="179" t="s">
        <v>1726</v>
      </c>
      <c r="C38" s="163"/>
      <c r="D38" s="163"/>
      <c r="E38" s="163"/>
      <c r="H38" s="165"/>
      <c r="I38" s="180">
        <v>9821160697.0646458</v>
      </c>
    </row>
    <row r="39" spans="1:9" ht="15" customHeight="1" x14ac:dyDescent="0.35">
      <c r="A39" s="246"/>
      <c r="B39" s="179" t="s">
        <v>1727</v>
      </c>
      <c r="C39" s="163"/>
      <c r="D39" s="163"/>
      <c r="E39" s="163"/>
      <c r="H39" s="165"/>
      <c r="I39" s="180">
        <v>6760046623.312295</v>
      </c>
    </row>
    <row r="40" spans="1:9" ht="15" customHeight="1" x14ac:dyDescent="0.35">
      <c r="A40" s="246"/>
      <c r="B40" s="179" t="s">
        <v>1728</v>
      </c>
      <c r="C40" s="163"/>
      <c r="D40" s="163"/>
      <c r="E40" s="163"/>
      <c r="H40" s="165"/>
      <c r="I40" s="180" t="s">
        <v>1729</v>
      </c>
    </row>
    <row r="41" spans="1:9" ht="15" customHeight="1" x14ac:dyDescent="0.35">
      <c r="A41" s="246"/>
      <c r="B41" s="179" t="s">
        <v>1730</v>
      </c>
      <c r="C41" s="163"/>
      <c r="D41" s="163"/>
      <c r="E41" s="163"/>
      <c r="H41" s="165"/>
      <c r="I41" s="180" t="s">
        <v>1729</v>
      </c>
    </row>
    <row r="42" spans="1:9" ht="15" customHeight="1" x14ac:dyDescent="0.35">
      <c r="A42" s="246"/>
      <c r="B42" s="179" t="s">
        <v>1731</v>
      </c>
      <c r="C42" s="163"/>
      <c r="D42" s="163"/>
      <c r="E42" s="163"/>
      <c r="H42" s="165"/>
      <c r="I42" s="180" t="s">
        <v>1729</v>
      </c>
    </row>
    <row r="43" spans="1:9" ht="15" customHeight="1" x14ac:dyDescent="0.35">
      <c r="A43" s="246"/>
      <c r="B43" s="145" t="s">
        <v>1732</v>
      </c>
      <c r="I43" s="177" t="s">
        <v>1729</v>
      </c>
    </row>
    <row r="44" spans="1:9" ht="15" customHeight="1" x14ac:dyDescent="0.35">
      <c r="A44" s="246"/>
      <c r="B44" s="145" t="s">
        <v>1733</v>
      </c>
      <c r="I44" s="177" t="s">
        <v>1729</v>
      </c>
    </row>
    <row r="45" spans="1:9" ht="15" customHeight="1" x14ac:dyDescent="0.35">
      <c r="A45" s="246"/>
      <c r="B45" s="179" t="s">
        <v>1734</v>
      </c>
      <c r="C45" s="179"/>
      <c r="D45" s="179"/>
      <c r="E45" s="179"/>
      <c r="F45" s="179"/>
      <c r="G45" s="179"/>
      <c r="H45" s="179"/>
      <c r="I45" s="166" t="s">
        <v>1729</v>
      </c>
    </row>
    <row r="46" spans="1:9" ht="15" customHeight="1" thickBot="1" x14ac:dyDescent="0.4">
      <c r="A46" s="246"/>
      <c r="B46" s="181" t="s">
        <v>1735</v>
      </c>
      <c r="C46" s="181"/>
      <c r="D46" s="181"/>
      <c r="E46" s="181"/>
      <c r="F46" s="181"/>
      <c r="G46" s="181"/>
      <c r="H46" s="181"/>
      <c r="I46" s="182" t="s">
        <v>1729</v>
      </c>
    </row>
    <row r="47" spans="1:9" ht="15" customHeight="1" x14ac:dyDescent="0.35">
      <c r="A47" s="246"/>
      <c r="B47" s="179"/>
      <c r="C47" s="179"/>
      <c r="D47" s="179"/>
      <c r="E47" s="179"/>
      <c r="F47" s="179"/>
      <c r="G47" s="179"/>
      <c r="H47" s="183"/>
      <c r="I47" s="183"/>
    </row>
    <row r="48" spans="1:9" ht="15" customHeight="1" x14ac:dyDescent="0.35">
      <c r="A48" s="246"/>
      <c r="B48" s="151" t="s">
        <v>1736</v>
      </c>
      <c r="C48" s="248"/>
      <c r="D48" s="248"/>
      <c r="E48" s="248"/>
      <c r="F48" s="248"/>
      <c r="G48" s="248"/>
      <c r="H48" s="248"/>
      <c r="I48" s="248"/>
    </row>
    <row r="49" spans="1:9" ht="15" customHeight="1" x14ac:dyDescent="0.35">
      <c r="A49" s="246"/>
      <c r="B49" s="170" t="s">
        <v>1737</v>
      </c>
      <c r="C49" s="176"/>
      <c r="D49" s="176"/>
      <c r="E49" s="176"/>
      <c r="F49" s="176"/>
      <c r="G49" s="176"/>
      <c r="H49" s="183"/>
      <c r="I49" s="165"/>
    </row>
    <row r="50" spans="1:9" ht="15" customHeight="1" x14ac:dyDescent="0.35">
      <c r="A50" s="246"/>
      <c r="B50" s="163" t="s">
        <v>1738</v>
      </c>
      <c r="C50" s="176"/>
      <c r="D50" s="176"/>
      <c r="E50" s="176"/>
      <c r="F50" s="176"/>
      <c r="G50" s="176"/>
      <c r="H50" s="183"/>
      <c r="I50" s="165" t="s">
        <v>1656</v>
      </c>
    </row>
    <row r="51" spans="1:9" ht="15" customHeight="1" x14ac:dyDescent="0.35">
      <c r="A51" s="246"/>
      <c r="B51" s="163" t="s">
        <v>1739</v>
      </c>
      <c r="C51" s="176"/>
      <c r="D51" s="176"/>
      <c r="E51" s="176"/>
      <c r="F51" s="176"/>
      <c r="G51" s="176"/>
      <c r="H51" s="183"/>
      <c r="I51" s="165" t="s">
        <v>1656</v>
      </c>
    </row>
    <row r="52" spans="1:9" ht="15" customHeight="1" x14ac:dyDescent="0.35">
      <c r="A52" s="246"/>
      <c r="B52" s="163" t="s">
        <v>1740</v>
      </c>
      <c r="C52" s="176"/>
      <c r="D52" s="176"/>
      <c r="E52" s="176"/>
      <c r="F52" s="176"/>
      <c r="G52" s="176"/>
      <c r="H52" s="183"/>
      <c r="I52" s="165" t="s">
        <v>1656</v>
      </c>
    </row>
    <row r="53" spans="1:9" ht="15" customHeight="1" thickBot="1" x14ac:dyDescent="0.4">
      <c r="A53" s="246"/>
      <c r="B53" s="184" t="s">
        <v>1741</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1742</v>
      </c>
      <c r="C55" s="248"/>
      <c r="D55" s="248"/>
      <c r="E55" s="248"/>
      <c r="F55" s="248"/>
      <c r="G55" s="248"/>
      <c r="H55" s="248"/>
      <c r="I55" s="248"/>
    </row>
    <row r="56" spans="1:9" ht="15" customHeight="1" x14ac:dyDescent="0.35">
      <c r="A56" s="246"/>
      <c r="B56" s="159" t="s">
        <v>1743</v>
      </c>
      <c r="C56" s="159"/>
      <c r="D56" s="159"/>
      <c r="E56" s="159"/>
    </row>
    <row r="57" spans="1:9" ht="15" customHeight="1" x14ac:dyDescent="0.35">
      <c r="A57" s="246"/>
      <c r="B57" s="145" t="s">
        <v>1744</v>
      </c>
      <c r="G57" s="185"/>
      <c r="H57" s="185"/>
      <c r="I57" s="185">
        <v>155087</v>
      </c>
    </row>
    <row r="58" spans="1:9" ht="15" customHeight="1" x14ac:dyDescent="0.35">
      <c r="A58" s="246"/>
      <c r="B58" s="145" t="s">
        <v>1745</v>
      </c>
      <c r="G58" s="186"/>
      <c r="I58" s="186">
        <v>13135152518.76</v>
      </c>
    </row>
    <row r="59" spans="1:9" ht="15" customHeight="1" x14ac:dyDescent="0.35">
      <c r="A59" s="246"/>
      <c r="B59" s="145" t="s">
        <v>1746</v>
      </c>
      <c r="G59" s="186"/>
      <c r="I59" s="186">
        <v>8824366502.4899998</v>
      </c>
    </row>
    <row r="60" spans="1:9" ht="15" customHeight="1" x14ac:dyDescent="0.35">
      <c r="A60" s="246"/>
      <c r="B60" s="145" t="s">
        <v>1747</v>
      </c>
      <c r="G60" s="186"/>
      <c r="I60" s="186">
        <v>84695.38077827284</v>
      </c>
    </row>
    <row r="61" spans="1:9" ht="15" customHeight="1" x14ac:dyDescent="0.35">
      <c r="A61" s="246"/>
      <c r="B61" s="145" t="s">
        <v>1748</v>
      </c>
      <c r="G61" s="186"/>
      <c r="I61" s="186">
        <v>56899.459674182879</v>
      </c>
    </row>
    <row r="62" spans="1:9" ht="15" customHeight="1" x14ac:dyDescent="0.35">
      <c r="A62" s="246"/>
      <c r="B62" s="145" t="s">
        <v>1749</v>
      </c>
      <c r="G62" s="187"/>
      <c r="H62" s="145"/>
      <c r="I62" s="186">
        <v>6717583.9400000013</v>
      </c>
    </row>
    <row r="63" spans="1:9" ht="15" customHeight="1" x14ac:dyDescent="0.35">
      <c r="A63" s="246"/>
      <c r="B63" s="145" t="s">
        <v>1750</v>
      </c>
      <c r="G63" s="188"/>
      <c r="I63" s="187">
        <v>7.6125395948870424E-4</v>
      </c>
    </row>
    <row r="64" spans="1:9" ht="15" customHeight="1" x14ac:dyDescent="0.35">
      <c r="A64" s="246"/>
      <c r="B64" s="145" t="s">
        <v>1751</v>
      </c>
      <c r="G64" s="187"/>
      <c r="H64" s="145"/>
      <c r="I64" s="186">
        <v>11537775.800000003</v>
      </c>
    </row>
    <row r="65" spans="1:9" ht="15" customHeight="1" x14ac:dyDescent="0.35">
      <c r="A65" s="246"/>
      <c r="B65" s="145" t="s">
        <v>1752</v>
      </c>
      <c r="G65" s="188"/>
      <c r="H65" s="188"/>
      <c r="I65" s="187">
        <v>1.307490548669341E-3</v>
      </c>
    </row>
    <row r="66" spans="1:9" ht="15" customHeight="1" x14ac:dyDescent="0.35">
      <c r="A66" s="246"/>
      <c r="B66" s="145" t="s">
        <v>1753</v>
      </c>
      <c r="G66" s="186"/>
      <c r="H66" s="186"/>
      <c r="I66" s="186">
        <v>105.71</v>
      </c>
    </row>
    <row r="67" spans="1:9" ht="15" customHeight="1" x14ac:dyDescent="0.35">
      <c r="A67" s="246"/>
      <c r="B67" s="145" t="s">
        <v>1754</v>
      </c>
      <c r="G67" s="186"/>
      <c r="H67" s="186"/>
      <c r="I67" s="186">
        <v>295.92</v>
      </c>
    </row>
    <row r="68" spans="1:9" ht="15" customHeight="1" x14ac:dyDescent="0.35">
      <c r="A68" s="246"/>
      <c r="B68" s="145" t="s">
        <v>1755</v>
      </c>
      <c r="G68" s="186"/>
      <c r="H68" s="186"/>
      <c r="I68" s="186">
        <v>170.97</v>
      </c>
    </row>
    <row r="69" spans="1:9" ht="15" customHeight="1" x14ac:dyDescent="0.35">
      <c r="A69" s="246"/>
      <c r="B69" s="145" t="s">
        <v>1756</v>
      </c>
      <c r="G69" s="188"/>
      <c r="H69" s="188"/>
      <c r="I69" s="188">
        <v>0.53869999999999996</v>
      </c>
    </row>
    <row r="70" spans="1:9" ht="15" customHeight="1" x14ac:dyDescent="0.35">
      <c r="A70" s="246"/>
      <c r="B70" s="145" t="s">
        <v>1757</v>
      </c>
      <c r="G70" s="188"/>
      <c r="H70" s="188"/>
      <c r="I70" s="188">
        <v>3.3239999999999999E-2</v>
      </c>
    </row>
    <row r="71" spans="1:9" ht="15" customHeight="1" x14ac:dyDescent="0.35">
      <c r="A71" s="246"/>
      <c r="B71" s="145" t="s">
        <v>1758</v>
      </c>
      <c r="G71" s="188"/>
      <c r="H71" s="188"/>
      <c r="I71" s="188">
        <v>1.0019999999999999E-2</v>
      </c>
    </row>
    <row r="72" spans="1:9" ht="15" customHeight="1" thickBot="1" x14ac:dyDescent="0.4">
      <c r="A72" s="246"/>
      <c r="B72" s="145" t="s">
        <v>1759</v>
      </c>
      <c r="G72" s="189"/>
      <c r="H72" s="188"/>
      <c r="I72" s="189">
        <v>62770</v>
      </c>
    </row>
    <row r="73" spans="1:9" ht="15" customHeight="1" x14ac:dyDescent="0.35">
      <c r="A73" s="246"/>
      <c r="B73" s="190" t="s">
        <v>1760</v>
      </c>
      <c r="C73" s="191"/>
      <c r="D73" s="191"/>
      <c r="E73" s="191"/>
      <c r="F73" s="192" t="s">
        <v>592</v>
      </c>
      <c r="G73" s="192" t="s">
        <v>1761</v>
      </c>
      <c r="H73" s="192" t="s">
        <v>1762</v>
      </c>
      <c r="I73" s="192" t="s">
        <v>1763</v>
      </c>
    </row>
    <row r="74" spans="1:9" ht="15" customHeight="1" x14ac:dyDescent="0.35">
      <c r="A74" s="246"/>
      <c r="B74" s="145" t="s">
        <v>1713</v>
      </c>
      <c r="F74" s="185">
        <v>12470</v>
      </c>
      <c r="G74" s="188">
        <v>8.0406481523274037E-2</v>
      </c>
      <c r="H74" s="186">
        <v>322291266.24000001</v>
      </c>
      <c r="I74" s="188">
        <v>3.6522878571403176E-2</v>
      </c>
    </row>
    <row r="75" spans="1:9" ht="15" customHeight="1" thickBot="1" x14ac:dyDescent="0.4">
      <c r="A75" s="246"/>
      <c r="B75" s="145" t="s">
        <v>1656</v>
      </c>
      <c r="F75" s="185">
        <v>142617</v>
      </c>
      <c r="G75" s="188">
        <v>0.91959351847672599</v>
      </c>
      <c r="H75" s="186">
        <v>8502075236.25</v>
      </c>
      <c r="I75" s="188">
        <v>0.96347712142859687</v>
      </c>
    </row>
    <row r="76" spans="1:9" ht="15" customHeight="1" x14ac:dyDescent="0.35">
      <c r="A76" s="246"/>
      <c r="B76" s="190" t="s">
        <v>1764</v>
      </c>
      <c r="C76" s="191"/>
      <c r="D76" s="191"/>
      <c r="E76" s="191"/>
      <c r="F76" s="192" t="s">
        <v>592</v>
      </c>
      <c r="G76" s="192" t="s">
        <v>1761</v>
      </c>
      <c r="H76" s="192" t="s">
        <v>1762</v>
      </c>
      <c r="I76" s="192" t="s">
        <v>1763</v>
      </c>
    </row>
    <row r="77" spans="1:9" ht="15" customHeight="1" x14ac:dyDescent="0.35">
      <c r="A77" s="246"/>
      <c r="B77" s="145" t="s">
        <v>1713</v>
      </c>
      <c r="F77" s="185">
        <v>155086</v>
      </c>
      <c r="G77" s="188">
        <v>0.99999355200629325</v>
      </c>
      <c r="H77" s="186">
        <v>8824292177.1000004</v>
      </c>
      <c r="I77" s="188">
        <v>0.99999157725486831</v>
      </c>
    </row>
    <row r="78" spans="1:9" ht="15" customHeight="1" thickBot="1" x14ac:dyDescent="0.4">
      <c r="A78" s="246"/>
      <c r="B78" s="145" t="s">
        <v>1656</v>
      </c>
      <c r="F78" s="145">
        <v>1</v>
      </c>
      <c r="G78" s="188">
        <v>6.4479937067485338E-6</v>
      </c>
      <c r="H78" s="186">
        <v>74325.39</v>
      </c>
      <c r="I78" s="188">
        <v>8.4227451316865043E-6</v>
      </c>
    </row>
    <row r="79" spans="1:9" ht="15" customHeight="1" x14ac:dyDescent="0.35">
      <c r="A79" s="246"/>
      <c r="B79" s="190" t="s">
        <v>1765</v>
      </c>
      <c r="C79" s="190"/>
      <c r="D79" s="190"/>
      <c r="E79" s="190"/>
      <c r="F79" s="192" t="s">
        <v>592</v>
      </c>
      <c r="G79" s="192" t="s">
        <v>1761</v>
      </c>
      <c r="H79" s="192" t="s">
        <v>1762</v>
      </c>
      <c r="I79" s="192" t="s">
        <v>1763</v>
      </c>
    </row>
    <row r="80" spans="1:9" ht="15" customHeight="1" x14ac:dyDescent="0.35">
      <c r="A80" s="246"/>
      <c r="B80" s="145" t="s">
        <v>1766</v>
      </c>
      <c r="F80" s="185">
        <v>30804</v>
      </c>
      <c r="G80" s="188">
        <v>0.19862399814297782</v>
      </c>
      <c r="H80" s="186">
        <v>2801398459.2600002</v>
      </c>
      <c r="I80" s="188">
        <v>0.31746170770100274</v>
      </c>
    </row>
    <row r="81" spans="1:9" ht="15" customHeight="1" thickBot="1" x14ac:dyDescent="0.4">
      <c r="A81" s="246"/>
      <c r="B81" s="145" t="s">
        <v>1704</v>
      </c>
      <c r="F81" s="185">
        <v>124283</v>
      </c>
      <c r="G81" s="188">
        <v>0.80137600185702218</v>
      </c>
      <c r="H81" s="186">
        <v>6022968043.2299995</v>
      </c>
      <c r="I81" s="188">
        <v>0.68253829229899732</v>
      </c>
    </row>
    <row r="82" spans="1:9" ht="15" customHeight="1" x14ac:dyDescent="0.35">
      <c r="A82" s="246"/>
      <c r="B82" s="190" t="s">
        <v>1767</v>
      </c>
      <c r="C82" s="190"/>
      <c r="D82" s="190"/>
      <c r="E82" s="190"/>
      <c r="F82" s="192" t="s">
        <v>592</v>
      </c>
      <c r="G82" s="192" t="s">
        <v>1761</v>
      </c>
      <c r="H82" s="192" t="s">
        <v>1762</v>
      </c>
      <c r="I82" s="192" t="s">
        <v>1763</v>
      </c>
    </row>
    <row r="83" spans="1:9" ht="15" customHeight="1" x14ac:dyDescent="0.35">
      <c r="A83" s="246"/>
      <c r="B83" s="145" t="s">
        <v>1768</v>
      </c>
      <c r="C83" s="193"/>
      <c r="D83" s="193"/>
      <c r="E83" s="193"/>
      <c r="F83" s="194">
        <v>137469</v>
      </c>
      <c r="G83" s="183">
        <v>0.88639924687433502</v>
      </c>
      <c r="H83" s="166">
        <v>7827336814.9499998</v>
      </c>
      <c r="I83" s="183">
        <v>0.88701402109050376</v>
      </c>
    </row>
    <row r="84" spans="1:9" ht="15" customHeight="1" x14ac:dyDescent="0.35">
      <c r="A84" s="246"/>
      <c r="B84" s="145" t="s">
        <v>1769</v>
      </c>
      <c r="C84" s="193"/>
      <c r="D84" s="193"/>
      <c r="E84" s="193"/>
      <c r="F84" s="194">
        <v>17216</v>
      </c>
      <c r="G84" s="183">
        <v>0.11100865965554818</v>
      </c>
      <c r="H84" s="166">
        <v>976675391.90999997</v>
      </c>
      <c r="I84" s="183">
        <v>0.11067937756601659</v>
      </c>
    </row>
    <row r="85" spans="1:9" ht="15" customHeight="1" x14ac:dyDescent="0.35">
      <c r="A85" s="246"/>
      <c r="B85" s="145" t="s">
        <v>1770</v>
      </c>
      <c r="C85" s="193"/>
      <c r="D85" s="193"/>
      <c r="E85" s="193"/>
      <c r="F85" s="194">
        <v>384</v>
      </c>
      <c r="G85" s="183">
        <v>2.4760295833951267E-3</v>
      </c>
      <c r="H85" s="166">
        <v>18843491.41</v>
      </c>
      <c r="I85" s="183">
        <v>2.1353931077865897E-3</v>
      </c>
    </row>
    <row r="86" spans="1:9" ht="15" customHeight="1" thickBot="1" x14ac:dyDescent="0.4">
      <c r="A86" s="246"/>
      <c r="B86" s="155" t="s">
        <v>1771</v>
      </c>
      <c r="C86" s="195"/>
      <c r="D86" s="195"/>
      <c r="E86" s="195"/>
      <c r="F86" s="196">
        <v>18</v>
      </c>
      <c r="G86" s="197">
        <v>1.1606388672164657E-4</v>
      </c>
      <c r="H86" s="198">
        <v>1510804.22</v>
      </c>
      <c r="I86" s="197">
        <v>1.712082356930315E-4</v>
      </c>
    </row>
    <row r="87" spans="1:9" ht="15" customHeight="1" thickBot="1" x14ac:dyDescent="0.4">
      <c r="A87" s="246"/>
      <c r="B87" s="151" t="s">
        <v>1772</v>
      </c>
      <c r="C87" s="248"/>
      <c r="D87" s="248"/>
      <c r="E87" s="248"/>
      <c r="F87" s="248"/>
      <c r="G87" s="248"/>
      <c r="H87" s="248"/>
      <c r="I87" s="248"/>
    </row>
    <row r="88" spans="1:9" ht="15" customHeight="1" x14ac:dyDescent="0.35">
      <c r="A88" s="246"/>
      <c r="B88" s="190" t="s">
        <v>1773</v>
      </c>
      <c r="C88" s="190"/>
      <c r="D88" s="190"/>
      <c r="E88" s="190"/>
      <c r="F88" s="192" t="s">
        <v>592</v>
      </c>
      <c r="G88" s="192" t="s">
        <v>1761</v>
      </c>
      <c r="H88" s="192" t="s">
        <v>1762</v>
      </c>
      <c r="I88" s="192" t="s">
        <v>1763</v>
      </c>
    </row>
    <row r="89" spans="1:9" ht="15" customHeight="1" x14ac:dyDescent="0.35">
      <c r="A89" s="246"/>
      <c r="B89" s="145" t="s">
        <v>1774</v>
      </c>
      <c r="F89" s="199">
        <v>3541</v>
      </c>
      <c r="G89" s="183">
        <v>2.2832345715630583E-2</v>
      </c>
      <c r="H89" s="200">
        <v>326687467.00999999</v>
      </c>
      <c r="I89" s="183">
        <v>3.7021067395355524E-2</v>
      </c>
    </row>
    <row r="90" spans="1:9" ht="15" customHeight="1" x14ac:dyDescent="0.35">
      <c r="A90" s="246"/>
      <c r="B90" s="145" t="s">
        <v>1775</v>
      </c>
      <c r="F90" s="199">
        <v>10063</v>
      </c>
      <c r="G90" s="183">
        <v>6.4886160671107182E-2</v>
      </c>
      <c r="H90" s="200">
        <v>937048777</v>
      </c>
      <c r="I90" s="183">
        <v>0.10618878723312206</v>
      </c>
    </row>
    <row r="91" spans="1:9" ht="15" customHeight="1" x14ac:dyDescent="0.35">
      <c r="A91" s="246"/>
      <c r="B91" s="145" t="s">
        <v>1776</v>
      </c>
      <c r="F91" s="199">
        <v>8403</v>
      </c>
      <c r="G91" s="183">
        <v>5.418249111788867E-2</v>
      </c>
      <c r="H91" s="200">
        <v>829336165.29999995</v>
      </c>
      <c r="I91" s="183">
        <v>9.398251591952618E-2</v>
      </c>
    </row>
    <row r="92" spans="1:9" ht="15" customHeight="1" x14ac:dyDescent="0.35">
      <c r="A92" s="246"/>
      <c r="B92" s="145" t="s">
        <v>1777</v>
      </c>
      <c r="F92" s="199">
        <v>10028</v>
      </c>
      <c r="G92" s="183">
        <v>6.466048089137065E-2</v>
      </c>
      <c r="H92" s="200">
        <v>1017532669.1799999</v>
      </c>
      <c r="I92" s="183">
        <v>0.11530942973559399</v>
      </c>
    </row>
    <row r="93" spans="1:9" ht="15" customHeight="1" x14ac:dyDescent="0.35">
      <c r="A93" s="246"/>
      <c r="B93" s="145" t="s">
        <v>1778</v>
      </c>
      <c r="F93" s="199">
        <v>8391</v>
      </c>
      <c r="G93" s="183">
        <v>5.410511519340757E-2</v>
      </c>
      <c r="H93" s="200">
        <v>773953081.88999999</v>
      </c>
      <c r="I93" s="183">
        <v>8.7706361886897052E-2</v>
      </c>
    </row>
    <row r="94" spans="1:9" ht="15" customHeight="1" x14ac:dyDescent="0.35">
      <c r="A94" s="246"/>
      <c r="B94" s="145" t="s">
        <v>1779</v>
      </c>
      <c r="F94" s="199">
        <v>7569</v>
      </c>
      <c r="G94" s="183">
        <v>4.8804864366452379E-2</v>
      </c>
      <c r="H94" s="200">
        <v>647366598.64999998</v>
      </c>
      <c r="I94" s="183">
        <v>7.3361254710729712E-2</v>
      </c>
    </row>
    <row r="95" spans="1:9" ht="15" customHeight="1" x14ac:dyDescent="0.35">
      <c r="A95" s="246"/>
      <c r="B95" s="145" t="s">
        <v>1780</v>
      </c>
      <c r="F95" s="199">
        <v>5038</v>
      </c>
      <c r="G95" s="183">
        <v>3.2484992294647519E-2</v>
      </c>
      <c r="H95" s="200">
        <v>387992325.85000002</v>
      </c>
      <c r="I95" s="183">
        <v>4.3968292312033842E-2</v>
      </c>
    </row>
    <row r="96" spans="1:9" ht="15" customHeight="1" x14ac:dyDescent="0.35">
      <c r="A96" s="246"/>
      <c r="B96" s="145" t="s">
        <v>1781</v>
      </c>
      <c r="F96" s="199">
        <v>5635</v>
      </c>
      <c r="G96" s="183">
        <v>3.6334444537582132E-2</v>
      </c>
      <c r="H96" s="200">
        <v>401605151.5</v>
      </c>
      <c r="I96" s="183">
        <v>4.5510932868288938E-2</v>
      </c>
    </row>
    <row r="97" spans="1:9" ht="15" customHeight="1" x14ac:dyDescent="0.35">
      <c r="A97" s="246"/>
      <c r="B97" s="145" t="s">
        <v>1782</v>
      </c>
      <c r="F97" s="199">
        <v>4380</v>
      </c>
      <c r="G97" s="183">
        <v>2.8242212435600662E-2</v>
      </c>
      <c r="H97" s="200">
        <v>277035382.92000002</v>
      </c>
      <c r="I97" s="183">
        <v>3.1394365005332457E-2</v>
      </c>
    </row>
    <row r="98" spans="1:9" ht="15" customHeight="1" x14ac:dyDescent="0.35">
      <c r="A98" s="246"/>
      <c r="B98" s="145" t="s">
        <v>1783</v>
      </c>
      <c r="F98" s="199">
        <v>3177</v>
      </c>
      <c r="G98" s="183">
        <v>2.0485276006370619E-2</v>
      </c>
      <c r="H98" s="200">
        <v>199443197.08000001</v>
      </c>
      <c r="I98" s="183">
        <v>2.2601418132816953E-2</v>
      </c>
    </row>
    <row r="99" spans="1:9" ht="15" customHeight="1" x14ac:dyDescent="0.35">
      <c r="A99" s="246"/>
      <c r="B99" s="145" t="s">
        <v>1784</v>
      </c>
      <c r="F99" s="199">
        <v>1705</v>
      </c>
      <c r="G99" s="183">
        <v>1.0993829270022633E-2</v>
      </c>
      <c r="H99" s="200">
        <v>95464662.109999999</v>
      </c>
      <c r="I99" s="183">
        <v>1.0818302037099482E-2</v>
      </c>
    </row>
    <row r="100" spans="1:9" ht="15" customHeight="1" x14ac:dyDescent="0.35">
      <c r="A100" s="246"/>
      <c r="B100" s="145" t="s">
        <v>1785</v>
      </c>
      <c r="F100" s="199">
        <v>1390</v>
      </c>
      <c r="G100" s="183">
        <v>8.9627112523938176E-3</v>
      </c>
      <c r="H100" s="200">
        <v>73424274.519999996</v>
      </c>
      <c r="I100" s="183">
        <v>8.3206283985690788E-3</v>
      </c>
    </row>
    <row r="101" spans="1:9" ht="15" customHeight="1" thickBot="1" x14ac:dyDescent="0.4">
      <c r="A101" s="246"/>
      <c r="B101" s="152" t="s">
        <v>1786</v>
      </c>
      <c r="C101" s="152"/>
      <c r="D101" s="152"/>
      <c r="E101" s="152"/>
      <c r="F101" s="199">
        <v>85767</v>
      </c>
      <c r="G101" s="197">
        <v>0.55302507624752562</v>
      </c>
      <c r="H101" s="200">
        <v>2857476749.48</v>
      </c>
      <c r="I101" s="183">
        <v>0.32381664436463475</v>
      </c>
    </row>
    <row r="102" spans="1:9" ht="15" customHeight="1" x14ac:dyDescent="0.35">
      <c r="A102" s="246"/>
      <c r="B102" s="159" t="s">
        <v>1787</v>
      </c>
      <c r="C102" s="159"/>
      <c r="D102" s="159"/>
      <c r="E102" s="159"/>
      <c r="F102" s="192" t="s">
        <v>592</v>
      </c>
      <c r="G102" s="201" t="s">
        <v>1761</v>
      </c>
      <c r="H102" s="192" t="s">
        <v>1762</v>
      </c>
      <c r="I102" s="192" t="s">
        <v>1763</v>
      </c>
    </row>
    <row r="103" spans="1:9" ht="15" customHeight="1" x14ac:dyDescent="0.35">
      <c r="A103" s="246"/>
      <c r="B103" s="145" t="s">
        <v>1788</v>
      </c>
      <c r="F103" s="199">
        <v>11720</v>
      </c>
      <c r="G103" s="183">
        <v>7.557048624320542E-2</v>
      </c>
      <c r="H103" s="200">
        <v>98662977.510000005</v>
      </c>
      <c r="I103" s="183">
        <v>1.1180743397518672E-2</v>
      </c>
    </row>
    <row r="104" spans="1:9" ht="15" customHeight="1" x14ac:dyDescent="0.35">
      <c r="A104" s="246"/>
      <c r="B104" s="145" t="s">
        <v>1789</v>
      </c>
      <c r="F104" s="199">
        <v>16919</v>
      </c>
      <c r="G104" s="183">
        <v>0.10909360552464101</v>
      </c>
      <c r="H104" s="200">
        <v>296249003.31999999</v>
      </c>
      <c r="I104" s="183">
        <v>3.357170208608249E-2</v>
      </c>
    </row>
    <row r="105" spans="1:9" ht="15" customHeight="1" x14ac:dyDescent="0.35">
      <c r="A105" s="246"/>
      <c r="B105" s="145" t="s">
        <v>1790</v>
      </c>
      <c r="F105" s="199">
        <v>7083</v>
      </c>
      <c r="G105" s="183">
        <v>4.5671139424967921E-2</v>
      </c>
      <c r="H105" s="200">
        <v>190593835.49000001</v>
      </c>
      <c r="I105" s="183">
        <v>2.1598585624953308E-2</v>
      </c>
    </row>
    <row r="106" spans="1:9" ht="15" customHeight="1" x14ac:dyDescent="0.35">
      <c r="A106" s="246"/>
      <c r="B106" s="145" t="s">
        <v>1791</v>
      </c>
      <c r="F106" s="199">
        <v>6479</v>
      </c>
      <c r="G106" s="183">
        <v>4.1776551226086006E-2</v>
      </c>
      <c r="H106" s="200">
        <v>212297285.31999999</v>
      </c>
      <c r="I106" s="183">
        <v>2.4058076606416495E-2</v>
      </c>
    </row>
    <row r="107" spans="1:9" ht="15" customHeight="1" x14ac:dyDescent="0.35">
      <c r="A107" s="246"/>
      <c r="B107" s="145" t="s">
        <v>1792</v>
      </c>
      <c r="F107" s="199">
        <v>7567</v>
      </c>
      <c r="G107" s="183">
        <v>4.8791968379038861E-2</v>
      </c>
      <c r="H107" s="200">
        <v>282933268.64999998</v>
      </c>
      <c r="I107" s="183">
        <v>3.2062728646885169E-2</v>
      </c>
    </row>
    <row r="108" spans="1:9" ht="15" customHeight="1" x14ac:dyDescent="0.35">
      <c r="A108" s="246"/>
      <c r="B108" s="145" t="s">
        <v>1793</v>
      </c>
      <c r="F108" s="199">
        <v>7437</v>
      </c>
      <c r="G108" s="183">
        <v>4.7953729197160302E-2</v>
      </c>
      <c r="H108" s="200">
        <v>335223196.19</v>
      </c>
      <c r="I108" s="183">
        <v>3.7988358268597408E-2</v>
      </c>
    </row>
    <row r="109" spans="1:9" ht="15" customHeight="1" x14ac:dyDescent="0.35">
      <c r="A109" s="246"/>
      <c r="B109" s="145" t="s">
        <v>1794</v>
      </c>
      <c r="F109" s="199">
        <v>7651</v>
      </c>
      <c r="G109" s="183">
        <v>4.9333599850406543E-2</v>
      </c>
      <c r="H109" s="200">
        <v>388249195.98000002</v>
      </c>
      <c r="I109" s="183">
        <v>4.3997401498503771E-2</v>
      </c>
    </row>
    <row r="110" spans="1:9" ht="15" customHeight="1" x14ac:dyDescent="0.35">
      <c r="A110" s="246"/>
      <c r="B110" s="145" t="s">
        <v>1795</v>
      </c>
      <c r="F110" s="199">
        <v>9700</v>
      </c>
      <c r="G110" s="183">
        <v>6.2545538955553981E-2</v>
      </c>
      <c r="H110" s="200">
        <v>514851942.31999999</v>
      </c>
      <c r="I110" s="183">
        <v>5.8344351651160746E-2</v>
      </c>
    </row>
    <row r="111" spans="1:9" ht="15" customHeight="1" x14ac:dyDescent="0.35">
      <c r="A111" s="246"/>
      <c r="B111" s="145" t="s">
        <v>1796</v>
      </c>
      <c r="F111" s="199">
        <v>12344</v>
      </c>
      <c r="G111" s="183">
        <v>7.9594034316222501E-2</v>
      </c>
      <c r="H111" s="200">
        <v>712152767.25999999</v>
      </c>
      <c r="I111" s="183">
        <v>8.0702990640636879E-2</v>
      </c>
    </row>
    <row r="112" spans="1:9" ht="15" customHeight="1" x14ac:dyDescent="0.35">
      <c r="A112" s="246"/>
      <c r="B112" s="145" t="s">
        <v>1797</v>
      </c>
      <c r="F112" s="199">
        <v>13001</v>
      </c>
      <c r="G112" s="183">
        <v>8.3830366181562602E-2</v>
      </c>
      <c r="H112" s="200">
        <v>816501355.22000003</v>
      </c>
      <c r="I112" s="183">
        <v>9.252804209680153E-2</v>
      </c>
    </row>
    <row r="113" spans="1:9" ht="15" customHeight="1" x14ac:dyDescent="0.35">
      <c r="A113" s="246"/>
      <c r="B113" s="145" t="s">
        <v>1798</v>
      </c>
      <c r="F113" s="199">
        <v>14224</v>
      </c>
      <c r="G113" s="183">
        <v>9.1716262484927813E-2</v>
      </c>
      <c r="H113" s="200">
        <v>1073571502.84</v>
      </c>
      <c r="I113" s="183">
        <v>0.12165989507995469</v>
      </c>
    </row>
    <row r="114" spans="1:9" ht="15" customHeight="1" x14ac:dyDescent="0.35">
      <c r="A114" s="246"/>
      <c r="B114" s="145" t="s">
        <v>1799</v>
      </c>
      <c r="F114" s="199">
        <v>8532</v>
      </c>
      <c r="G114" s="183">
        <v>5.5014282306060466E-2</v>
      </c>
      <c r="H114" s="200">
        <v>717723600.36000001</v>
      </c>
      <c r="I114" s="183">
        <v>8.1334291833581221E-2</v>
      </c>
    </row>
    <row r="115" spans="1:9" ht="15" customHeight="1" x14ac:dyDescent="0.35">
      <c r="A115" s="246"/>
      <c r="B115" s="145" t="s">
        <v>1800</v>
      </c>
      <c r="F115" s="199">
        <v>6010</v>
      </c>
      <c r="G115" s="183">
        <v>3.8752442177616434E-2</v>
      </c>
      <c r="H115" s="200">
        <v>530317572.51999998</v>
      </c>
      <c r="I115" s="183">
        <v>6.0096956803682003E-2</v>
      </c>
    </row>
    <row r="116" spans="1:9" ht="15" customHeight="1" x14ac:dyDescent="0.35">
      <c r="A116" s="246"/>
      <c r="B116" s="145" t="s">
        <v>1801</v>
      </c>
      <c r="F116" s="199">
        <v>25964</v>
      </c>
      <c r="G116" s="183">
        <v>0.1674157086022684</v>
      </c>
      <c r="H116" s="200">
        <v>2620063674.5</v>
      </c>
      <c r="I116" s="183">
        <v>0.29691238161523414</v>
      </c>
    </row>
    <row r="117" spans="1:9" ht="15" customHeight="1" thickBot="1" x14ac:dyDescent="0.4">
      <c r="A117" s="246"/>
      <c r="B117" s="152" t="s">
        <v>1802</v>
      </c>
      <c r="C117" s="152"/>
      <c r="D117" s="152"/>
      <c r="E117" s="152"/>
      <c r="F117" s="199">
        <v>456</v>
      </c>
      <c r="G117" s="197">
        <v>2.9402851302817129E-3</v>
      </c>
      <c r="H117" s="200">
        <v>34975325.009999998</v>
      </c>
      <c r="I117" s="183">
        <v>3.963494149991492E-3</v>
      </c>
    </row>
    <row r="118" spans="1:9" ht="15" customHeight="1" x14ac:dyDescent="0.35">
      <c r="A118" s="246"/>
      <c r="B118" s="159" t="s">
        <v>1803</v>
      </c>
      <c r="C118" s="159"/>
      <c r="D118" s="159"/>
      <c r="E118" s="159"/>
      <c r="F118" s="192" t="s">
        <v>592</v>
      </c>
      <c r="G118" s="201" t="s">
        <v>1761</v>
      </c>
      <c r="H118" s="192" t="s">
        <v>1762</v>
      </c>
      <c r="I118" s="192" t="s">
        <v>1763</v>
      </c>
    </row>
    <row r="119" spans="1:9" ht="15" customHeight="1" x14ac:dyDescent="0.35">
      <c r="A119" s="246"/>
      <c r="B119" s="145" t="s">
        <v>1804</v>
      </c>
      <c r="F119" s="199">
        <v>66082</v>
      </c>
      <c r="G119" s="183">
        <v>0.42609632012999155</v>
      </c>
      <c r="H119" s="200">
        <v>1979503935.01</v>
      </c>
      <c r="I119" s="183">
        <v>0.22432249776246679</v>
      </c>
    </row>
    <row r="120" spans="1:9" ht="15" customHeight="1" x14ac:dyDescent="0.35">
      <c r="A120" s="246"/>
      <c r="B120" s="145" t="s">
        <v>1805</v>
      </c>
      <c r="F120" s="199">
        <v>22037</v>
      </c>
      <c r="G120" s="183">
        <v>0.14209443731582919</v>
      </c>
      <c r="H120" s="200">
        <v>1290841010.1400001</v>
      </c>
      <c r="I120" s="183">
        <v>0.14628143672135097</v>
      </c>
    </row>
    <row r="121" spans="1:9" ht="15" customHeight="1" x14ac:dyDescent="0.35">
      <c r="A121" s="246"/>
      <c r="B121" s="145" t="s">
        <v>1806</v>
      </c>
      <c r="F121" s="199">
        <v>25354</v>
      </c>
      <c r="G121" s="183">
        <v>0.16348243244114594</v>
      </c>
      <c r="H121" s="200">
        <v>1687204831.1300001</v>
      </c>
      <c r="I121" s="183">
        <v>0.1911984084810979</v>
      </c>
    </row>
    <row r="122" spans="1:9" ht="15" customHeight="1" x14ac:dyDescent="0.35">
      <c r="A122" s="246"/>
      <c r="B122" s="145" t="s">
        <v>1807</v>
      </c>
      <c r="F122" s="199">
        <v>23671</v>
      </c>
      <c r="G122" s="183">
        <v>0.15263045903267197</v>
      </c>
      <c r="H122" s="200">
        <v>1986441712.3399999</v>
      </c>
      <c r="I122" s="183">
        <v>0.22510870460553506</v>
      </c>
    </row>
    <row r="123" spans="1:9" ht="15" customHeight="1" x14ac:dyDescent="0.35">
      <c r="A123" s="246"/>
      <c r="B123" s="145" t="s">
        <v>1808</v>
      </c>
      <c r="F123" s="199">
        <v>17940</v>
      </c>
      <c r="G123" s="183">
        <v>0.11567700709924107</v>
      </c>
      <c r="H123" s="200">
        <v>1880206813.4000001</v>
      </c>
      <c r="I123" s="183">
        <v>0.21306989151793004</v>
      </c>
    </row>
    <row r="124" spans="1:9" ht="15" customHeight="1" thickBot="1" x14ac:dyDescent="0.4">
      <c r="A124" s="246"/>
      <c r="B124" s="152" t="s">
        <v>1809</v>
      </c>
      <c r="C124" s="152"/>
      <c r="D124" s="152"/>
      <c r="E124" s="155"/>
      <c r="F124" s="199">
        <v>3</v>
      </c>
      <c r="G124" s="197">
        <v>1.9343981120274428E-5</v>
      </c>
      <c r="H124" s="200">
        <v>168200.47</v>
      </c>
      <c r="I124" s="183">
        <v>1.9060911619269026E-5</v>
      </c>
    </row>
    <row r="125" spans="1:9" ht="15" customHeight="1" x14ac:dyDescent="0.35">
      <c r="A125" s="246"/>
      <c r="B125" s="159" t="s">
        <v>1810</v>
      </c>
      <c r="C125" s="159"/>
      <c r="D125" s="159"/>
      <c r="E125" s="159"/>
      <c r="F125" s="192" t="s">
        <v>592</v>
      </c>
      <c r="G125" s="201" t="s">
        <v>1761</v>
      </c>
      <c r="H125" s="192" t="s">
        <v>1762</v>
      </c>
      <c r="I125" s="192" t="s">
        <v>1763</v>
      </c>
    </row>
    <row r="126" spans="1:9" ht="15" customHeight="1" x14ac:dyDescent="0.35">
      <c r="A126" s="246"/>
      <c r="B126" s="145" t="s">
        <v>1811</v>
      </c>
      <c r="F126" s="199">
        <v>124392</v>
      </c>
      <c r="G126" s="183">
        <v>0.80207883317105888</v>
      </c>
      <c r="H126" s="200">
        <v>7841522376.71</v>
      </c>
      <c r="I126" s="183">
        <v>0.88862156558177097</v>
      </c>
    </row>
    <row r="127" spans="1:9" ht="15" customHeight="1" x14ac:dyDescent="0.35">
      <c r="A127" s="246"/>
      <c r="B127" s="145" t="s">
        <v>1812</v>
      </c>
      <c r="F127" s="199">
        <v>26951</v>
      </c>
      <c r="G127" s="183">
        <v>0.17377987839083869</v>
      </c>
      <c r="H127" s="200">
        <v>713222938.50999999</v>
      </c>
      <c r="I127" s="183">
        <v>8.0824265210284227E-2</v>
      </c>
    </row>
    <row r="128" spans="1:9" ht="15" customHeight="1" x14ac:dyDescent="0.35">
      <c r="A128" s="246"/>
      <c r="B128" s="145" t="s">
        <v>1813</v>
      </c>
      <c r="F128" s="199">
        <v>1819</v>
      </c>
      <c r="G128" s="183">
        <v>1.172890055259306E-2</v>
      </c>
      <c r="H128" s="200">
        <v>154783176.41</v>
      </c>
      <c r="I128" s="183">
        <v>1.7540429260992769E-2</v>
      </c>
    </row>
    <row r="129" spans="1:9" ht="15" customHeight="1" thickBot="1" x14ac:dyDescent="0.4">
      <c r="A129" s="246"/>
      <c r="B129" s="152" t="s">
        <v>1814</v>
      </c>
      <c r="C129" s="152"/>
      <c r="D129" s="152"/>
      <c r="E129" s="152"/>
      <c r="F129" s="199">
        <v>1925</v>
      </c>
      <c r="G129" s="197">
        <v>1.2412387885509423E-2</v>
      </c>
      <c r="H129" s="200">
        <v>114838010.86</v>
      </c>
      <c r="I129" s="183">
        <v>1.301373994695209E-2</v>
      </c>
    </row>
    <row r="130" spans="1:9" ht="15" customHeight="1" x14ac:dyDescent="0.35">
      <c r="A130" s="246"/>
      <c r="B130" s="159" t="s">
        <v>1815</v>
      </c>
      <c r="F130" s="192" t="s">
        <v>592</v>
      </c>
      <c r="G130" s="201" t="s">
        <v>1761</v>
      </c>
      <c r="H130" s="192" t="s">
        <v>1762</v>
      </c>
      <c r="I130" s="192" t="s">
        <v>1763</v>
      </c>
    </row>
    <row r="131" spans="1:9" ht="15" customHeight="1" x14ac:dyDescent="0.35">
      <c r="A131" s="246"/>
      <c r="B131" s="159" t="s">
        <v>395</v>
      </c>
      <c r="C131" s="159"/>
      <c r="D131" s="159"/>
      <c r="E131" s="159"/>
      <c r="F131" s="202">
        <v>155087</v>
      </c>
      <c r="G131" s="203">
        <v>1</v>
      </c>
      <c r="H131" s="204">
        <v>8824366502.4899998</v>
      </c>
      <c r="I131" s="203">
        <v>1</v>
      </c>
    </row>
    <row r="132" spans="1:9" ht="15" customHeight="1" x14ac:dyDescent="0.35">
      <c r="A132" s="246"/>
      <c r="B132" s="163" t="s">
        <v>1816</v>
      </c>
      <c r="F132" s="205">
        <v>90867</v>
      </c>
      <c r="G132" s="183">
        <v>0.5859098441519921</v>
      </c>
      <c r="H132" s="180">
        <v>4917022374.3100004</v>
      </c>
      <c r="I132" s="183">
        <v>0.55720967311620029</v>
      </c>
    </row>
    <row r="133" spans="1:9" ht="15" customHeight="1" x14ac:dyDescent="0.35">
      <c r="A133" s="246"/>
      <c r="B133" s="163" t="s">
        <v>1817</v>
      </c>
      <c r="F133" s="205">
        <v>63531</v>
      </c>
      <c r="G133" s="183">
        <v>0.40964748818405156</v>
      </c>
      <c r="H133" s="180">
        <v>3861737393.04</v>
      </c>
      <c r="I133" s="183">
        <v>0.43762205388345116</v>
      </c>
    </row>
    <row r="134" spans="1:9" ht="15" customHeight="1" x14ac:dyDescent="0.35">
      <c r="A134" s="246"/>
      <c r="B134" s="163" t="s">
        <v>1770</v>
      </c>
      <c r="F134" s="205">
        <v>689</v>
      </c>
      <c r="G134" s="183">
        <v>4.4426676639563603E-3</v>
      </c>
      <c r="H134" s="180">
        <v>45606735.140000001</v>
      </c>
      <c r="I134" s="183">
        <v>5.1682730003486371E-3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1818</v>
      </c>
      <c r="C136" s="190"/>
      <c r="D136" s="190"/>
      <c r="E136" s="190"/>
      <c r="F136" s="192" t="s">
        <v>592</v>
      </c>
      <c r="G136" s="192" t="s">
        <v>1761</v>
      </c>
      <c r="H136" s="192" t="s">
        <v>1762</v>
      </c>
      <c r="I136" s="192" t="s">
        <v>1763</v>
      </c>
    </row>
    <row r="137" spans="1:9" ht="15" customHeight="1" x14ac:dyDescent="0.35">
      <c r="A137" s="246"/>
      <c r="B137" s="159" t="s">
        <v>479</v>
      </c>
      <c r="C137" s="159"/>
      <c r="D137" s="159"/>
      <c r="E137" s="159"/>
      <c r="F137" s="202">
        <v>155087</v>
      </c>
      <c r="G137" s="203">
        <v>1</v>
      </c>
      <c r="H137" s="204">
        <v>8824366502.4899998</v>
      </c>
      <c r="I137" s="203">
        <v>0.99999999999999989</v>
      </c>
    </row>
    <row r="138" spans="1:9" ht="15" customHeight="1" x14ac:dyDescent="0.35">
      <c r="A138" s="246"/>
      <c r="B138" s="163" t="s">
        <v>1819</v>
      </c>
      <c r="F138" s="199">
        <v>55420</v>
      </c>
      <c r="G138" s="183">
        <v>0.35734781122853626</v>
      </c>
      <c r="H138" s="200">
        <v>3438021715.1700001</v>
      </c>
      <c r="I138" s="183">
        <v>0.3896054990689567</v>
      </c>
    </row>
    <row r="139" spans="1:9" ht="15" customHeight="1" x14ac:dyDescent="0.35">
      <c r="A139" s="246"/>
      <c r="B139" s="163" t="s">
        <v>1820</v>
      </c>
      <c r="F139" s="199">
        <v>42734</v>
      </c>
      <c r="G139" s="183">
        <v>0.27554856306460246</v>
      </c>
      <c r="H139" s="200">
        <v>2370892095</v>
      </c>
      <c r="I139" s="183">
        <v>0.26867561476860663</v>
      </c>
    </row>
    <row r="140" spans="1:9" ht="15" customHeight="1" x14ac:dyDescent="0.35">
      <c r="A140" s="246"/>
      <c r="B140" s="163" t="s">
        <v>1821</v>
      </c>
      <c r="F140" s="199">
        <v>32746</v>
      </c>
      <c r="G140" s="183">
        <v>0.21114600192150212</v>
      </c>
      <c r="H140" s="200">
        <v>1579459708.22</v>
      </c>
      <c r="I140" s="183">
        <v>0.17898845291322826</v>
      </c>
    </row>
    <row r="141" spans="1:9" ht="15" customHeight="1" x14ac:dyDescent="0.35">
      <c r="A141" s="246"/>
      <c r="B141" s="163" t="s">
        <v>1661</v>
      </c>
      <c r="F141" s="199">
        <v>11372</v>
      </c>
      <c r="G141" s="183">
        <v>7.33265844332536E-2</v>
      </c>
      <c r="H141" s="200">
        <v>611920953.41999996</v>
      </c>
      <c r="I141" s="183">
        <v>6.9344462658858547E-2</v>
      </c>
    </row>
    <row r="142" spans="1:9" ht="15" customHeight="1" x14ac:dyDescent="0.35">
      <c r="A142" s="246"/>
      <c r="B142" s="163" t="s">
        <v>1662</v>
      </c>
      <c r="F142" s="199">
        <v>7972</v>
      </c>
      <c r="G142" s="183">
        <v>5.140340583027591E-2</v>
      </c>
      <c r="H142" s="200">
        <v>539573339.30999994</v>
      </c>
      <c r="I142" s="183">
        <v>6.1145844198305543E-2</v>
      </c>
    </row>
    <row r="143" spans="1:9" ht="15" customHeight="1" x14ac:dyDescent="0.35">
      <c r="A143" s="246"/>
      <c r="B143" s="163" t="s">
        <v>1822</v>
      </c>
      <c r="F143" s="199">
        <v>2476</v>
      </c>
      <c r="G143" s="183">
        <v>1.596523241793316E-2</v>
      </c>
      <c r="H143" s="200">
        <v>147834763.38999999</v>
      </c>
      <c r="I143" s="183">
        <v>1.6753017154068225E-2</v>
      </c>
    </row>
    <row r="144" spans="1:9" ht="15" customHeight="1" thickBot="1" x14ac:dyDescent="0.4">
      <c r="A144" s="246"/>
      <c r="B144" s="171" t="s">
        <v>1664</v>
      </c>
      <c r="C144" s="152"/>
      <c r="D144" s="152"/>
      <c r="E144" s="155"/>
      <c r="F144" s="199">
        <v>2367</v>
      </c>
      <c r="G144" s="197">
        <v>1.5262401103896523E-2</v>
      </c>
      <c r="H144" s="200">
        <v>136663927.97999999</v>
      </c>
      <c r="I144" s="183">
        <v>1.5487109237976131E-2</v>
      </c>
    </row>
    <row r="145" spans="1:9" ht="15" customHeight="1" x14ac:dyDescent="0.35">
      <c r="A145" s="246"/>
      <c r="B145" s="159" t="s">
        <v>1823</v>
      </c>
      <c r="C145" s="159"/>
      <c r="D145" s="159"/>
      <c r="E145" s="159"/>
      <c r="F145" s="192" t="s">
        <v>592</v>
      </c>
      <c r="G145" s="201" t="s">
        <v>1761</v>
      </c>
      <c r="H145" s="192" t="s">
        <v>1762</v>
      </c>
      <c r="I145" s="192" t="s">
        <v>1763</v>
      </c>
    </row>
    <row r="146" spans="1:9" ht="15" customHeight="1" x14ac:dyDescent="0.35">
      <c r="A146" s="246"/>
      <c r="B146" s="179" t="s">
        <v>1824</v>
      </c>
      <c r="C146" s="179"/>
      <c r="D146" s="179"/>
      <c r="E146" s="179"/>
      <c r="F146" s="205">
        <v>115</v>
      </c>
      <c r="G146" s="183">
        <v>7.415192762771864E-4</v>
      </c>
      <c r="H146" s="180">
        <v>7709261.5300000003</v>
      </c>
      <c r="I146" s="183">
        <v>8.7363342488377526E-4</v>
      </c>
    </row>
    <row r="147" spans="1:9" ht="15" customHeight="1" x14ac:dyDescent="0.35">
      <c r="A147" s="246"/>
      <c r="B147" s="179" t="s">
        <v>1825</v>
      </c>
      <c r="C147" s="179"/>
      <c r="D147" s="179"/>
      <c r="E147" s="179"/>
      <c r="F147" s="205">
        <v>9</v>
      </c>
      <c r="G147" s="183">
        <v>5.8031943360823283E-5</v>
      </c>
      <c r="H147" s="180">
        <v>594087.06999999995</v>
      </c>
      <c r="I147" s="183">
        <v>6.7323480935698268E-5</v>
      </c>
    </row>
    <row r="148" spans="1:9" ht="15" customHeight="1" thickBot="1" x14ac:dyDescent="0.4">
      <c r="A148" s="246"/>
      <c r="B148" s="206" t="s">
        <v>1826</v>
      </c>
      <c r="C148" s="206"/>
      <c r="D148" s="206"/>
      <c r="E148" s="206"/>
      <c r="F148" s="207">
        <v>0</v>
      </c>
      <c r="G148" s="197">
        <v>0</v>
      </c>
      <c r="H148" s="208">
        <v>0</v>
      </c>
      <c r="I148" s="197">
        <v>0</v>
      </c>
    </row>
    <row r="149" spans="1:9" ht="15" customHeight="1" x14ac:dyDescent="0.35">
      <c r="A149" s="246"/>
      <c r="B149" s="209" t="s">
        <v>1827</v>
      </c>
      <c r="C149" s="179"/>
      <c r="D149" s="179"/>
      <c r="E149" s="179"/>
      <c r="F149" s="179"/>
      <c r="H149" s="201" t="s">
        <v>1828</v>
      </c>
      <c r="I149" s="183"/>
    </row>
    <row r="150" spans="1:9" ht="15" customHeight="1" x14ac:dyDescent="0.35">
      <c r="A150" s="246"/>
      <c r="C150" s="179"/>
      <c r="D150" s="179"/>
      <c r="E150" s="179"/>
      <c r="F150" s="179"/>
      <c r="G150" s="249"/>
      <c r="H150" s="201" t="s">
        <v>1829</v>
      </c>
      <c r="I150" s="210" t="s">
        <v>1830</v>
      </c>
    </row>
    <row r="151" spans="1:9" ht="15" customHeight="1" x14ac:dyDescent="0.35">
      <c r="A151" s="246"/>
      <c r="B151" s="179"/>
      <c r="C151" s="179"/>
      <c r="D151" s="179"/>
      <c r="E151" s="179"/>
      <c r="F151" s="179"/>
      <c r="G151" s="249"/>
      <c r="H151" s="211">
        <v>45838</v>
      </c>
      <c r="I151" s="212">
        <v>9014670301.1100006</v>
      </c>
    </row>
    <row r="152" spans="1:9" ht="15" customHeight="1" x14ac:dyDescent="0.35">
      <c r="A152" s="246"/>
      <c r="B152" s="179"/>
      <c r="C152" s="179"/>
      <c r="D152" s="179"/>
      <c r="E152" s="179"/>
      <c r="F152" s="179"/>
      <c r="G152" s="249"/>
      <c r="H152" s="211">
        <v>46203</v>
      </c>
      <c r="I152" s="212">
        <v>8635066170.1400089</v>
      </c>
    </row>
    <row r="153" spans="1:9" ht="15" customHeight="1" x14ac:dyDescent="0.35">
      <c r="A153" s="246"/>
      <c r="B153" s="179"/>
      <c r="C153" s="179"/>
      <c r="D153" s="179"/>
      <c r="E153" s="179"/>
      <c r="F153" s="179"/>
      <c r="G153" s="249"/>
      <c r="H153" s="211">
        <v>46568</v>
      </c>
      <c r="I153" s="212">
        <v>8302270524.4199896</v>
      </c>
    </row>
    <row r="154" spans="1:9" ht="15" customHeight="1" x14ac:dyDescent="0.35">
      <c r="A154" s="246"/>
      <c r="B154" s="179"/>
      <c r="C154" s="179"/>
      <c r="D154" s="179"/>
      <c r="E154" s="179"/>
      <c r="F154" s="179"/>
      <c r="G154" s="249"/>
      <c r="H154" s="211">
        <v>46934</v>
      </c>
      <c r="I154" s="212">
        <v>7964621960.0800095</v>
      </c>
    </row>
    <row r="155" spans="1:9" ht="15" customHeight="1" x14ac:dyDescent="0.35">
      <c r="A155" s="246"/>
      <c r="B155" s="179"/>
      <c r="C155" s="179"/>
      <c r="D155" s="179"/>
      <c r="E155" s="179"/>
      <c r="F155" s="179"/>
      <c r="G155" s="249"/>
      <c r="H155" s="211">
        <v>47299</v>
      </c>
      <c r="I155" s="212">
        <v>7623464471.4799995</v>
      </c>
    </row>
    <row r="156" spans="1:9" ht="15" customHeight="1" x14ac:dyDescent="0.35">
      <c r="A156" s="246"/>
      <c r="B156" s="179"/>
      <c r="C156" s="179"/>
      <c r="D156" s="179"/>
      <c r="E156" s="179"/>
      <c r="F156" s="179"/>
      <c r="G156" s="249"/>
      <c r="H156" s="211">
        <v>47664</v>
      </c>
      <c r="I156" s="212">
        <v>7204167992.3700199</v>
      </c>
    </row>
    <row r="157" spans="1:9" ht="15" customHeight="1" x14ac:dyDescent="0.35">
      <c r="A157" s="246"/>
      <c r="B157" s="179"/>
      <c r="C157" s="179"/>
      <c r="D157" s="179"/>
      <c r="E157" s="179"/>
      <c r="F157" s="179"/>
      <c r="G157" s="249"/>
      <c r="H157" s="211">
        <v>48029</v>
      </c>
      <c r="I157" s="212">
        <v>6863293854.8700104</v>
      </c>
    </row>
    <row r="158" spans="1:9" ht="15" customHeight="1" x14ac:dyDescent="0.35">
      <c r="A158" s="246"/>
      <c r="B158" s="179"/>
      <c r="C158" s="179"/>
      <c r="D158" s="179"/>
      <c r="E158" s="179"/>
      <c r="F158" s="179"/>
      <c r="G158" s="249"/>
      <c r="H158" s="211">
        <v>48395</v>
      </c>
      <c r="I158" s="212">
        <v>6466143152.21</v>
      </c>
    </row>
    <row r="159" spans="1:9" ht="15" customHeight="1" x14ac:dyDescent="0.35">
      <c r="A159" s="246"/>
      <c r="B159" s="179"/>
      <c r="C159" s="179"/>
      <c r="D159" s="179"/>
      <c r="E159" s="179"/>
      <c r="F159" s="179"/>
      <c r="G159" s="249"/>
      <c r="H159" s="211">
        <v>48760</v>
      </c>
      <c r="I159" s="212">
        <v>6139536504.9899998</v>
      </c>
    </row>
    <row r="160" spans="1:9" ht="15" customHeight="1" x14ac:dyDescent="0.35">
      <c r="A160" s="246"/>
      <c r="B160" s="179"/>
      <c r="C160" s="179"/>
      <c r="D160" s="179"/>
      <c r="E160" s="179"/>
      <c r="F160" s="179"/>
      <c r="G160" s="249"/>
      <c r="H160" s="211">
        <v>49125</v>
      </c>
      <c r="I160" s="212">
        <v>5816487375.5699997</v>
      </c>
    </row>
    <row r="161" spans="1:9" ht="15" customHeight="1" x14ac:dyDescent="0.35">
      <c r="A161" s="246"/>
      <c r="B161" s="179"/>
      <c r="C161" s="179"/>
      <c r="D161" s="179"/>
      <c r="E161" s="179"/>
      <c r="F161" s="179"/>
      <c r="G161" s="249"/>
      <c r="H161" s="211">
        <v>49490</v>
      </c>
      <c r="I161" s="212">
        <v>5494988438.6999903</v>
      </c>
    </row>
    <row r="162" spans="1:9" ht="15" customHeight="1" x14ac:dyDescent="0.35">
      <c r="A162" s="246"/>
      <c r="B162" s="179"/>
      <c r="C162" s="179"/>
      <c r="D162" s="179"/>
      <c r="E162" s="179"/>
      <c r="F162" s="179"/>
      <c r="G162" s="249"/>
      <c r="H162" s="211">
        <v>49856</v>
      </c>
      <c r="I162" s="212">
        <v>5174197028.4200001</v>
      </c>
    </row>
    <row r="163" spans="1:9" ht="15" customHeight="1" x14ac:dyDescent="0.35">
      <c r="A163" s="246"/>
      <c r="B163" s="179"/>
      <c r="C163" s="179"/>
      <c r="D163" s="179"/>
      <c r="E163" s="179"/>
      <c r="F163" s="179"/>
      <c r="G163" s="249"/>
      <c r="H163" s="211">
        <v>51682</v>
      </c>
      <c r="I163" s="212">
        <v>3603510065.7799997</v>
      </c>
    </row>
    <row r="164" spans="1:9" ht="15" customHeight="1" x14ac:dyDescent="0.35">
      <c r="A164" s="246"/>
      <c r="B164" s="179"/>
      <c r="C164" s="179"/>
      <c r="D164" s="179"/>
      <c r="E164" s="179"/>
      <c r="F164" s="179"/>
      <c r="G164" s="249"/>
      <c r="H164" s="211">
        <v>53508</v>
      </c>
      <c r="I164" s="212">
        <v>2155272222.75</v>
      </c>
    </row>
    <row r="165" spans="1:9" ht="15" customHeight="1" x14ac:dyDescent="0.35">
      <c r="A165" s="246"/>
      <c r="B165" s="179"/>
      <c r="C165" s="179"/>
      <c r="D165" s="179"/>
      <c r="E165" s="179"/>
      <c r="F165" s="179"/>
      <c r="G165" s="249"/>
      <c r="H165" s="211">
        <v>55334</v>
      </c>
      <c r="I165" s="212">
        <v>1051109295.9</v>
      </c>
    </row>
    <row r="166" spans="1:9" ht="15" customHeight="1" x14ac:dyDescent="0.35">
      <c r="A166" s="246"/>
      <c r="B166" s="179"/>
      <c r="C166" s="179"/>
      <c r="D166" s="179"/>
      <c r="E166" s="179"/>
      <c r="F166" s="179"/>
      <c r="G166" s="249"/>
      <c r="H166" s="211">
        <v>57161</v>
      </c>
      <c r="I166" s="212">
        <v>389215553.62</v>
      </c>
    </row>
    <row r="167" spans="1:9" ht="15" customHeight="1" x14ac:dyDescent="0.35">
      <c r="A167" s="246"/>
      <c r="B167" s="179"/>
      <c r="C167" s="179"/>
      <c r="D167" s="179"/>
      <c r="E167" s="179"/>
      <c r="F167" s="179"/>
      <c r="G167" s="249"/>
      <c r="H167" s="211">
        <v>58987</v>
      </c>
      <c r="I167" s="212">
        <v>40424384.480000004</v>
      </c>
    </row>
    <row r="168" spans="1:9" ht="15" customHeight="1" x14ac:dyDescent="0.35">
      <c r="A168" s="246"/>
      <c r="B168" s="179"/>
      <c r="C168" s="179"/>
      <c r="D168" s="179"/>
      <c r="E168" s="179"/>
      <c r="F168" s="179"/>
      <c r="G168" s="249"/>
      <c r="H168" s="211"/>
      <c r="I168" s="212"/>
    </row>
    <row r="169" spans="1:9" ht="15" customHeight="1" x14ac:dyDescent="0.35">
      <c r="A169" s="246"/>
      <c r="B169" s="179"/>
      <c r="C169" s="179"/>
      <c r="D169" s="179"/>
      <c r="E169" s="179"/>
      <c r="F169" s="179"/>
      <c r="G169" s="249"/>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1831</v>
      </c>
      <c r="C171" s="179"/>
      <c r="D171" s="179"/>
      <c r="E171" s="179"/>
      <c r="F171" s="179"/>
      <c r="G171" s="179"/>
      <c r="H171" s="183"/>
      <c r="I171" s="183"/>
    </row>
    <row r="172" spans="1:9" ht="15" customHeight="1" x14ac:dyDescent="0.2">
      <c r="A172" s="246"/>
      <c r="B172" s="216"/>
      <c r="C172" s="164"/>
      <c r="D172" s="249"/>
      <c r="E172" s="249"/>
      <c r="F172" s="249"/>
      <c r="G172" s="249"/>
    </row>
    <row r="173" spans="1:9" ht="15" customHeight="1" x14ac:dyDescent="0.35">
      <c r="A173" s="246"/>
      <c r="B173" s="151" t="s">
        <v>1832</v>
      </c>
      <c r="C173" s="217">
        <v>46203</v>
      </c>
      <c r="D173" s="217">
        <v>46568</v>
      </c>
      <c r="E173" s="217">
        <v>46934</v>
      </c>
      <c r="F173" s="217">
        <v>47299</v>
      </c>
      <c r="G173" s="217">
        <v>47664</v>
      </c>
      <c r="H173" s="217">
        <v>49490</v>
      </c>
      <c r="I173" s="217"/>
    </row>
    <row r="174" spans="1:9" ht="15" customHeight="1" thickBot="1" x14ac:dyDescent="0.4">
      <c r="A174" s="246"/>
      <c r="B174" s="218" t="s">
        <v>1833</v>
      </c>
      <c r="C174" s="219" t="s">
        <v>1834</v>
      </c>
      <c r="D174" s="219" t="s">
        <v>1835</v>
      </c>
      <c r="E174" s="219" t="s">
        <v>1836</v>
      </c>
      <c r="F174" s="219" t="s">
        <v>1837</v>
      </c>
      <c r="G174" s="219" t="s">
        <v>1838</v>
      </c>
      <c r="H174" s="220" t="s">
        <v>1839</v>
      </c>
      <c r="I174" s="219" t="s">
        <v>1840</v>
      </c>
    </row>
    <row r="175" spans="1:9" ht="15" customHeight="1" x14ac:dyDescent="0.35">
      <c r="A175" s="246"/>
      <c r="B175" s="221" t="s">
        <v>1841</v>
      </c>
      <c r="C175" s="222">
        <v>328000332.34999168</v>
      </c>
      <c r="D175" s="222">
        <v>332795645.72001934</v>
      </c>
      <c r="E175" s="222">
        <v>337648564.33998013</v>
      </c>
      <c r="F175" s="222">
        <v>341157488.60000992</v>
      </c>
      <c r="G175" s="222">
        <v>342596479.10997963</v>
      </c>
      <c r="H175" s="222">
        <v>1647179553.6700296</v>
      </c>
      <c r="I175" s="222">
        <v>5494988438.6999903</v>
      </c>
    </row>
    <row r="176" spans="1:9" ht="15" customHeight="1" x14ac:dyDescent="0.35">
      <c r="A176" s="246"/>
      <c r="B176" s="223" t="s">
        <v>1842</v>
      </c>
      <c r="C176" s="224">
        <v>0</v>
      </c>
      <c r="D176" s="224">
        <v>0</v>
      </c>
      <c r="E176" s="224">
        <v>0</v>
      </c>
      <c r="F176" s="224">
        <v>0</v>
      </c>
      <c r="G176" s="224">
        <v>0</v>
      </c>
      <c r="H176" s="224">
        <v>0</v>
      </c>
      <c r="I176" s="224">
        <v>0</v>
      </c>
    </row>
    <row r="177" spans="1:9" ht="15" customHeight="1" thickBot="1" x14ac:dyDescent="0.4">
      <c r="A177" s="246"/>
      <c r="B177" s="218" t="s">
        <v>1843</v>
      </c>
      <c r="C177" s="224">
        <v>51603798.619999997</v>
      </c>
      <c r="D177" s="224">
        <v>0</v>
      </c>
      <c r="E177" s="224">
        <v>0</v>
      </c>
      <c r="F177" s="224">
        <v>0</v>
      </c>
      <c r="G177" s="224">
        <v>76700000</v>
      </c>
      <c r="H177" s="224">
        <v>62000000</v>
      </c>
      <c r="I177" s="180">
        <v>0</v>
      </c>
    </row>
    <row r="178" spans="1:9" ht="15" customHeight="1" thickBot="1" x14ac:dyDescent="0.4">
      <c r="A178" s="246"/>
      <c r="B178" s="225" t="s">
        <v>1720</v>
      </c>
      <c r="C178" s="226">
        <v>379604130.96999168</v>
      </c>
      <c r="D178" s="226">
        <v>332795645.72001934</v>
      </c>
      <c r="E178" s="226">
        <v>337648564.33998013</v>
      </c>
      <c r="F178" s="226">
        <v>341157488.60000992</v>
      </c>
      <c r="G178" s="226">
        <v>419296479.10997963</v>
      </c>
      <c r="H178" s="226">
        <v>1709179553.6700296</v>
      </c>
      <c r="I178" s="226">
        <v>5494988438.6999903</v>
      </c>
    </row>
    <row r="179" spans="1:9" ht="15" customHeight="1" thickBot="1" x14ac:dyDescent="0.4">
      <c r="A179" s="246"/>
      <c r="B179" s="225" t="s">
        <v>1844</v>
      </c>
      <c r="C179" s="226">
        <v>250000000</v>
      </c>
      <c r="D179" s="226">
        <v>0</v>
      </c>
      <c r="E179" s="226">
        <v>0</v>
      </c>
      <c r="F179" s="226">
        <v>2800000000</v>
      </c>
      <c r="G179" s="226">
        <v>500000000</v>
      </c>
      <c r="H179" s="226">
        <v>3000000000</v>
      </c>
      <c r="I179" s="226">
        <v>0</v>
      </c>
    </row>
    <row r="180" spans="1:9" ht="15" customHeight="1" x14ac:dyDescent="0.3">
      <c r="A180" s="246"/>
      <c r="B180" s="216" t="s">
        <v>1845</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1846</v>
      </c>
      <c r="C182" s="248"/>
      <c r="D182" s="248"/>
      <c r="E182" s="248"/>
      <c r="F182" s="248"/>
      <c r="G182" s="248"/>
      <c r="H182" s="248"/>
      <c r="I182" s="248" t="s">
        <v>1701</v>
      </c>
    </row>
    <row r="183" spans="1:9" ht="15" customHeight="1" x14ac:dyDescent="0.35">
      <c r="A183" s="246"/>
      <c r="B183" s="231" t="s">
        <v>1847</v>
      </c>
      <c r="C183" s="231"/>
      <c r="D183" s="231"/>
      <c r="E183" s="231"/>
      <c r="F183" s="231"/>
      <c r="G183" s="231"/>
      <c r="H183" s="232"/>
      <c r="I183" s="234">
        <v>0</v>
      </c>
    </row>
    <row r="184" spans="1:9" ht="15" customHeight="1" x14ac:dyDescent="0.35">
      <c r="A184" s="246"/>
      <c r="B184" s="235" t="s">
        <v>1848</v>
      </c>
      <c r="C184" s="159"/>
      <c r="D184" s="159"/>
      <c r="E184" s="159"/>
      <c r="F184" s="159"/>
      <c r="G184" s="159"/>
      <c r="H184" s="201"/>
      <c r="I184" s="162">
        <v>0</v>
      </c>
    </row>
    <row r="185" spans="1:9" ht="15" customHeight="1" x14ac:dyDescent="0.35">
      <c r="A185" s="246"/>
      <c r="B185" s="233" t="s">
        <v>1849</v>
      </c>
      <c r="C185" s="179"/>
      <c r="D185" s="179"/>
      <c r="E185" s="179"/>
      <c r="F185" s="179"/>
      <c r="G185" s="179"/>
      <c r="H185" s="194"/>
      <c r="I185" s="166">
        <v>0</v>
      </c>
    </row>
    <row r="186" spans="1:9" ht="15" customHeight="1" x14ac:dyDescent="0.35">
      <c r="A186" s="246"/>
      <c r="B186" s="233" t="s">
        <v>1850</v>
      </c>
      <c r="C186" s="179"/>
      <c r="D186" s="179"/>
      <c r="E186" s="179"/>
      <c r="F186" s="179"/>
      <c r="G186" s="179"/>
      <c r="H186" s="194"/>
      <c r="I186" s="166">
        <v>0</v>
      </c>
    </row>
    <row r="187" spans="1:9" ht="15" customHeight="1" thickBot="1" x14ac:dyDescent="0.4">
      <c r="A187" s="246"/>
      <c r="B187" s="236" t="s">
        <v>1851</v>
      </c>
      <c r="C187" s="184"/>
      <c r="D187" s="184"/>
      <c r="E187" s="184"/>
      <c r="F187" s="184"/>
      <c r="G187" s="184"/>
      <c r="H187" s="237"/>
      <c r="I187" s="238">
        <v>0</v>
      </c>
    </row>
    <row r="188" spans="1:9" ht="15" customHeight="1" x14ac:dyDescent="0.35">
      <c r="A188" s="246"/>
      <c r="B188" s="239" t="s">
        <v>1852</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1853</v>
      </c>
      <c r="C190" s="151"/>
      <c r="D190" s="151"/>
      <c r="E190" s="151"/>
      <c r="F190" s="151"/>
      <c r="G190" s="151"/>
      <c r="H190" s="178"/>
      <c r="I190" s="178"/>
    </row>
    <row r="191" spans="1:9" ht="15" customHeight="1" x14ac:dyDescent="0.35">
      <c r="A191" s="246"/>
      <c r="B191" s="145" t="s">
        <v>1854</v>
      </c>
      <c r="E191" s="263" t="s">
        <v>1855</v>
      </c>
      <c r="F191" s="263"/>
      <c r="G191" s="263"/>
      <c r="H191" s="263"/>
      <c r="I191" s="263"/>
    </row>
    <row r="192" spans="1:9" ht="15" customHeight="1" x14ac:dyDescent="0.35">
      <c r="A192" s="246"/>
      <c r="B192" s="145" t="s">
        <v>1856</v>
      </c>
      <c r="E192" s="264" t="s">
        <v>1652</v>
      </c>
      <c r="F192" s="263"/>
      <c r="G192" s="263"/>
      <c r="H192" s="263"/>
      <c r="I192" s="263"/>
    </row>
    <row r="193" spans="1:9" ht="15" customHeight="1" thickBot="1" x14ac:dyDescent="0.4">
      <c r="A193" s="246"/>
      <c r="B193" s="155" t="s">
        <v>1857</v>
      </c>
      <c r="C193" s="155"/>
      <c r="D193" s="155"/>
      <c r="E193" s="265" t="s">
        <v>1858</v>
      </c>
      <c r="F193" s="265"/>
      <c r="G193" s="265"/>
      <c r="H193" s="265"/>
      <c r="I193" s="265"/>
    </row>
    <row r="194" spans="1:9" ht="15" customHeight="1" x14ac:dyDescent="0.35">
      <c r="A194" s="246"/>
    </row>
    <row r="195" spans="1:9" ht="15" customHeight="1" x14ac:dyDescent="0.35">
      <c r="A195" s="246"/>
      <c r="B195" s="151" t="s">
        <v>1859</v>
      </c>
      <c r="C195" s="151"/>
      <c r="D195" s="151"/>
      <c r="E195" s="151"/>
      <c r="F195" s="151"/>
      <c r="G195" s="151"/>
      <c r="H195" s="178"/>
      <c r="I195" s="178"/>
    </row>
    <row r="196" spans="1:9" ht="15" customHeight="1" x14ac:dyDescent="0.35">
      <c r="A196" s="246"/>
      <c r="B196" s="159" t="s">
        <v>1860</v>
      </c>
    </row>
    <row r="197" spans="1:9" ht="23.25" customHeight="1" x14ac:dyDescent="0.35">
      <c r="A197" s="246"/>
      <c r="B197" s="266" t="s">
        <v>1861</v>
      </c>
      <c r="C197" s="266"/>
      <c r="D197" s="266"/>
      <c r="E197" s="266"/>
      <c r="F197" s="266"/>
      <c r="G197" s="266"/>
      <c r="H197" s="266"/>
      <c r="I197" s="266"/>
    </row>
    <row r="198" spans="1:9" ht="15" customHeight="1" x14ac:dyDescent="0.35">
      <c r="A198" s="246"/>
      <c r="B198" s="247"/>
      <c r="C198" s="247"/>
      <c r="D198" s="247"/>
      <c r="E198" s="247"/>
      <c r="F198" s="247"/>
      <c r="G198" s="247"/>
      <c r="H198" s="247"/>
      <c r="I198" s="247"/>
    </row>
    <row r="199" spans="1:9" ht="15.9" customHeight="1" x14ac:dyDescent="0.35">
      <c r="B199" s="159" t="s">
        <v>1862</v>
      </c>
    </row>
    <row r="200" spans="1:9" ht="46.5" customHeight="1" x14ac:dyDescent="0.35">
      <c r="B200" s="259" t="s">
        <v>1863</v>
      </c>
      <c r="C200" s="259"/>
      <c r="D200" s="259"/>
      <c r="E200" s="259"/>
      <c r="F200" s="259"/>
      <c r="G200" s="259"/>
      <c r="H200" s="259"/>
      <c r="I200" s="259"/>
    </row>
    <row r="201" spans="1:9" ht="15" customHeight="1" x14ac:dyDescent="0.35">
      <c r="A201" s="246"/>
      <c r="B201" s="247"/>
      <c r="C201" s="247"/>
      <c r="D201" s="247"/>
      <c r="E201" s="247"/>
      <c r="F201" s="247"/>
      <c r="G201" s="247"/>
      <c r="H201" s="247"/>
      <c r="I201" s="247"/>
    </row>
    <row r="202" spans="1:9" ht="15" customHeight="1" x14ac:dyDescent="0.35">
      <c r="A202" s="246"/>
      <c r="B202" s="159" t="s">
        <v>1864</v>
      </c>
    </row>
    <row r="203" spans="1:9" ht="35.15" customHeight="1" x14ac:dyDescent="0.35">
      <c r="A203" s="246"/>
      <c r="B203" s="259" t="s">
        <v>1865</v>
      </c>
      <c r="C203" s="259"/>
      <c r="D203" s="259"/>
      <c r="E203" s="259"/>
      <c r="F203" s="259"/>
      <c r="G203" s="259"/>
      <c r="H203" s="259"/>
      <c r="I203" s="259"/>
    </row>
    <row r="204" spans="1:9" ht="15" customHeight="1" x14ac:dyDescent="0.35"/>
    <row r="205" spans="1:9" ht="15" customHeight="1" x14ac:dyDescent="0.35">
      <c r="B205" s="159" t="s">
        <v>1866</v>
      </c>
    </row>
    <row r="206" spans="1:9" ht="57" customHeight="1" x14ac:dyDescent="0.35">
      <c r="B206" s="259" t="s">
        <v>1867</v>
      </c>
      <c r="C206" s="259"/>
      <c r="D206" s="259"/>
      <c r="E206" s="259"/>
      <c r="F206" s="259"/>
      <c r="G206" s="259"/>
      <c r="H206" s="259"/>
      <c r="I206" s="259"/>
    </row>
    <row r="207" spans="1:9" ht="15" customHeight="1" x14ac:dyDescent="0.35"/>
    <row r="208" spans="1:9" ht="15.9" customHeight="1" x14ac:dyDescent="0.35">
      <c r="B208" s="170" t="s">
        <v>1868</v>
      </c>
    </row>
    <row r="209" spans="2:10" ht="80.25" customHeight="1" x14ac:dyDescent="0.35">
      <c r="B209" s="259" t="s">
        <v>1869</v>
      </c>
      <c r="C209" s="259"/>
      <c r="D209" s="259"/>
      <c r="E209" s="259"/>
      <c r="F209" s="259"/>
      <c r="G209" s="259"/>
      <c r="H209" s="259"/>
      <c r="I209" s="259"/>
    </row>
    <row r="210" spans="2:10" ht="15.9" customHeight="1" x14ac:dyDescent="0.35"/>
    <row r="211" spans="2:10" ht="15" customHeight="1" x14ac:dyDescent="0.35">
      <c r="B211" s="159" t="s">
        <v>1870</v>
      </c>
    </row>
    <row r="212" spans="2:10" ht="15" customHeight="1" x14ac:dyDescent="0.35">
      <c r="B212" s="257" t="s">
        <v>1871</v>
      </c>
      <c r="C212" s="257"/>
      <c r="D212" s="257"/>
      <c r="E212" s="257"/>
      <c r="F212" s="257"/>
      <c r="G212" s="257"/>
      <c r="H212" s="257"/>
      <c r="I212" s="257"/>
    </row>
    <row r="213" spans="2:10" ht="15.9" customHeight="1" x14ac:dyDescent="0.35"/>
    <row r="214" spans="2:10" ht="15" customHeight="1" x14ac:dyDescent="0.35">
      <c r="B214" s="159" t="s">
        <v>1872</v>
      </c>
    </row>
    <row r="215" spans="2:10" ht="15" customHeight="1" x14ac:dyDescent="0.35">
      <c r="B215" s="257" t="s">
        <v>1873</v>
      </c>
      <c r="C215" s="257"/>
      <c r="D215" s="257"/>
      <c r="E215" s="257"/>
      <c r="F215" s="257"/>
      <c r="G215" s="257"/>
      <c r="H215" s="257"/>
      <c r="I215" s="257"/>
    </row>
    <row r="216" spans="2:10" ht="15.9" customHeight="1" x14ac:dyDescent="0.35"/>
    <row r="217" spans="2:10" ht="15.9" customHeight="1" x14ac:dyDescent="0.35">
      <c r="B217" s="159" t="s">
        <v>1874</v>
      </c>
    </row>
    <row r="218" spans="2:10" ht="24.9" customHeight="1" thickBot="1" x14ac:dyDescent="0.4">
      <c r="B218" s="258" t="s">
        <v>1875</v>
      </c>
      <c r="C218" s="258"/>
      <c r="D218" s="258"/>
      <c r="E218" s="258"/>
      <c r="F218" s="258"/>
      <c r="G218" s="258"/>
      <c r="H218" s="258"/>
      <c r="I218" s="258"/>
    </row>
    <row r="219" spans="2:10" ht="15.9" customHeight="1" x14ac:dyDescent="0.35"/>
    <row r="220" spans="2:10" ht="15.9" customHeight="1" x14ac:dyDescent="0.35">
      <c r="B220" s="247"/>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D2B31B65-5BD3-415F-8C6F-2A8764E9CA26}"/>
    <hyperlink ref="E192" r:id="rId2" xr:uid="{C1B398CB-67D0-4422-8184-6A1FE2EBD7D2}"/>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35" sqref="C35"/>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8.8091666666666661</v>
      </c>
      <c r="H75" s="20"/>
    </row>
    <row r="76" spans="1:14" x14ac:dyDescent="0.35">
      <c r="A76" s="22" t="s">
        <v>1017</v>
      </c>
      <c r="B76" s="22" t="s">
        <v>1616</v>
      </c>
      <c r="C76" s="243">
        <v>14.2475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2025-07-25T16:13:24Z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MZQ4YZRMNZY5ZTK3NGY1</vt:lpwstr>
  </property>
  <property fmtid="{D5CDD505-2E9C-101B-9397-08002B2CF9AE}" pid="13" name="DISProperties">
    <vt:lpwstr>DISdDocName,DIScgiUrl,DISdUser,DISdID,DISidcName,DISTaskPaneUrl</vt:lpwstr>
  </property>
  <property fmtid="{D5CDD505-2E9C-101B-9397-08002B2CF9AE}" pid="14" name="DIScgiUrl">
    <vt:lpwstr>https://peucmasp05.mw.pr.geos.loc:7101/cs/idcplg</vt:lpwstr>
  </property>
  <property fmtid="{D5CDD505-2E9C-101B-9397-08002B2CF9AE}" pid="15" name="DISdUser">
    <vt:lpwstr>anonymous</vt:lpwstr>
  </property>
  <property fmtid="{D5CDD505-2E9C-101B-9397-08002B2CF9AE}" pid="16" name="DISdID">
    <vt:lpwstr>91758</vt:lpwstr>
  </property>
  <property fmtid="{D5CDD505-2E9C-101B-9397-08002B2CF9AE}" pid="17" name="DISidcName">
    <vt:lpwstr>ucme05</vt:lpwstr>
  </property>
  <property fmtid="{D5CDD505-2E9C-101B-9397-08002B2CF9AE}" pid="18" name="DISTaskPaneUrl">
    <vt:lpwstr>https://peucmasp05.mw.pr.geos.loc:7101/cs/idcplg?IdcService=DESKTOP_DOC_INFO&amp;dDocName=MZQ4YZRMNZY5ZTK3NGY1&amp;dID=91758&amp;ClientControlled=DocMan,taskpane&amp;coreContentOnly=1</vt:lpwstr>
  </property>
</Properties>
</file>